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tomtominternational.sharepoint.com/teams/Corp/InvestorRelations/Quarterly results/2025/Q4/Press Release/"/>
    </mc:Choice>
  </mc:AlternateContent>
  <xr:revisionPtr revIDLastSave="0" documentId="8_{0B73D706-9C34-4AE0-B87D-7118FBFB58B8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Balance Sheet" sheetId="4" r:id="rId4"/>
    <sheet name="4. Cons Stat of CF" sheetId="5" r:id="rId5"/>
    <sheet name="5. Operational performance" sheetId="6" r:id="rId6"/>
  </sheet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6" l="1"/>
  <c r="J13" i="6"/>
  <c r="J18" i="6" s="1"/>
  <c r="J14" i="6"/>
  <c r="J19" i="6" s="1"/>
  <c r="J11" i="6"/>
  <c r="J35" i="6" s="1"/>
  <c r="J6" i="6"/>
  <c r="J21" i="6"/>
  <c r="J26" i="6"/>
  <c r="J25" i="6" s="1"/>
  <c r="J27" i="6"/>
  <c r="J28" i="6"/>
  <c r="J36" i="6"/>
  <c r="J37" i="6"/>
  <c r="J38" i="6"/>
  <c r="J39" i="6"/>
  <c r="J44" i="6"/>
  <c r="J45" i="6"/>
  <c r="J46" i="6"/>
  <c r="J47" i="6"/>
  <c r="J52" i="6"/>
  <c r="J53" i="6"/>
  <c r="H12" i="6"/>
  <c r="H17" i="6" s="1"/>
  <c r="H13" i="6"/>
  <c r="H14" i="6"/>
  <c r="H11" i="6"/>
  <c r="H35" i="6" s="1"/>
  <c r="H6" i="6"/>
  <c r="H21" i="6"/>
  <c r="H26" i="6"/>
  <c r="H27" i="6"/>
  <c r="H28" i="6"/>
  <c r="H36" i="6"/>
  <c r="H37" i="6"/>
  <c r="H38" i="6"/>
  <c r="H39" i="6"/>
  <c r="H46" i="6" s="1"/>
  <c r="H44" i="6"/>
  <c r="H45" i="6"/>
  <c r="H47" i="6"/>
  <c r="H52" i="6"/>
  <c r="H53" i="6"/>
  <c r="G12" i="6"/>
  <c r="G11" i="6" s="1"/>
  <c r="G13" i="6"/>
  <c r="G14" i="6"/>
  <c r="G6" i="6"/>
  <c r="G21" i="6"/>
  <c r="G26" i="6"/>
  <c r="G27" i="6"/>
  <c r="G28" i="6"/>
  <c r="G36" i="6"/>
  <c r="G37" i="6"/>
  <c r="G38" i="6"/>
  <c r="G39" i="6"/>
  <c r="G46" i="6" s="1"/>
  <c r="G44" i="6"/>
  <c r="G47" i="6"/>
  <c r="G52" i="6"/>
  <c r="G53" i="6"/>
  <c r="F12" i="6"/>
  <c r="F13" i="6"/>
  <c r="F14" i="6"/>
  <c r="F19" i="6" s="1"/>
  <c r="F11" i="6"/>
  <c r="F16" i="6" s="1"/>
  <c r="F23" i="6" s="1"/>
  <c r="F6" i="6"/>
  <c r="F21" i="6"/>
  <c r="F26" i="6"/>
  <c r="F27" i="6"/>
  <c r="F28" i="6"/>
  <c r="F25" i="6" s="1"/>
  <c r="F36" i="6"/>
  <c r="F37" i="6"/>
  <c r="F38" i="6"/>
  <c r="F44" i="6"/>
  <c r="F47" i="6"/>
  <c r="F52" i="6"/>
  <c r="F53" i="6"/>
  <c r="E12" i="6"/>
  <c r="E11" i="6" s="1"/>
  <c r="E13" i="6"/>
  <c r="E14" i="6"/>
  <c r="E6" i="6"/>
  <c r="E21" i="6"/>
  <c r="E26" i="6"/>
  <c r="E27" i="6"/>
  <c r="E25" i="6" s="1"/>
  <c r="E28" i="6"/>
  <c r="E36" i="6"/>
  <c r="E37" i="6"/>
  <c r="E38" i="6"/>
  <c r="E44" i="6"/>
  <c r="E47" i="6"/>
  <c r="E52" i="6"/>
  <c r="E53" i="6"/>
  <c r="D12" i="6"/>
  <c r="D17" i="6" s="1"/>
  <c r="D13" i="6"/>
  <c r="D18" i="6" s="1"/>
  <c r="D14" i="6"/>
  <c r="D6" i="6"/>
  <c r="D21" i="6"/>
  <c r="D26" i="6"/>
  <c r="D27" i="6"/>
  <c r="D28" i="6"/>
  <c r="D25" i="6" s="1"/>
  <c r="D36" i="6"/>
  <c r="D37" i="6"/>
  <c r="D38" i="6"/>
  <c r="D44" i="6"/>
  <c r="D45" i="6"/>
  <c r="D47" i="6"/>
  <c r="D52" i="6"/>
  <c r="D53" i="6"/>
  <c r="C12" i="6"/>
  <c r="C11" i="6" s="1"/>
  <c r="C35" i="6" s="1"/>
  <c r="C13" i="6"/>
  <c r="C18" i="6" s="1"/>
  <c r="C14" i="6"/>
  <c r="C19" i="6" s="1"/>
  <c r="C6" i="6"/>
  <c r="C21" i="6"/>
  <c r="C26" i="6"/>
  <c r="C27" i="6"/>
  <c r="C28" i="6"/>
  <c r="C36" i="6"/>
  <c r="C37" i="6"/>
  <c r="C38" i="6"/>
  <c r="C44" i="6"/>
  <c r="C47" i="6"/>
  <c r="C52" i="6"/>
  <c r="C53" i="6"/>
  <c r="J9" i="6"/>
  <c r="H9" i="6"/>
  <c r="H19" i="6"/>
  <c r="G9" i="6"/>
  <c r="G19" i="6" s="1"/>
  <c r="F9" i="6"/>
  <c r="E9" i="6"/>
  <c r="E19" i="6"/>
  <c r="D9" i="6"/>
  <c r="D19" i="6"/>
  <c r="C9" i="6"/>
  <c r="J8" i="6"/>
  <c r="H8" i="6"/>
  <c r="H18" i="6" s="1"/>
  <c r="G8" i="6"/>
  <c r="G18" i="6"/>
  <c r="F8" i="6"/>
  <c r="F18" i="6"/>
  <c r="E8" i="6"/>
  <c r="E18" i="6"/>
  <c r="D8" i="6"/>
  <c r="C8" i="6"/>
  <c r="J7" i="6"/>
  <c r="J17" i="6" s="1"/>
  <c r="H7" i="6"/>
  <c r="G7" i="6"/>
  <c r="F7" i="6"/>
  <c r="F17" i="6"/>
  <c r="E7" i="6"/>
  <c r="E17" i="6"/>
  <c r="D7" i="6"/>
  <c r="C7" i="6"/>
  <c r="B3" i="6"/>
  <c r="B3" i="5"/>
  <c r="B3" i="4"/>
  <c r="B3" i="3"/>
  <c r="G45" i="2"/>
  <c r="F45" i="2"/>
  <c r="G43" i="2"/>
  <c r="F43" i="2"/>
  <c r="G30" i="2"/>
  <c r="F30" i="2"/>
  <c r="G28" i="2"/>
  <c r="F28" i="2"/>
  <c r="H16" i="6" l="1"/>
  <c r="H23" i="6" s="1"/>
  <c r="G25" i="6"/>
  <c r="C25" i="6"/>
  <c r="H25" i="6"/>
  <c r="H30" i="6" s="1"/>
  <c r="H40" i="6" s="1"/>
  <c r="H48" i="6" s="1"/>
  <c r="H54" i="6" s="1"/>
  <c r="F30" i="6"/>
  <c r="G16" i="6"/>
  <c r="G23" i="6" s="1"/>
  <c r="G30" i="6" s="1"/>
  <c r="G35" i="6"/>
  <c r="E35" i="6"/>
  <c r="E16" i="6"/>
  <c r="E23" i="6" s="1"/>
  <c r="E30" i="6" s="1"/>
  <c r="C16" i="6"/>
  <c r="C23" i="6" s="1"/>
  <c r="J16" i="6"/>
  <c r="J23" i="6" s="1"/>
  <c r="J30" i="6" s="1"/>
  <c r="J40" i="6" s="1"/>
  <c r="J48" i="6" s="1"/>
  <c r="J54" i="6" s="1"/>
  <c r="F35" i="6"/>
  <c r="F40" i="6" s="1"/>
  <c r="F48" i="6" s="1"/>
  <c r="F54" i="6" s="1"/>
  <c r="G17" i="6"/>
  <c r="C17" i="6"/>
  <c r="D11" i="6"/>
  <c r="C30" i="6" l="1"/>
  <c r="C40" i="6" s="1"/>
  <c r="C48" i="6" s="1"/>
  <c r="C54" i="6" s="1"/>
  <c r="D16" i="6"/>
  <c r="D23" i="6" s="1"/>
  <c r="D30" i="6" s="1"/>
  <c r="D35" i="6"/>
  <c r="E40" i="6"/>
  <c r="E48" i="6" s="1"/>
  <c r="E54" i="6" s="1"/>
  <c r="G40" i="6"/>
  <c r="G48" i="6" s="1"/>
  <c r="G54" i="6" s="1"/>
  <c r="D40" i="6" l="1"/>
  <c r="D48" i="6" s="1"/>
  <c r="D54" i="6" s="1"/>
</calcChain>
</file>

<file path=xl/sharedStrings.xml><?xml version="1.0" encoding="utf-8"?>
<sst xmlns="http://schemas.openxmlformats.org/spreadsheetml/2006/main" count="288" uniqueCount="172">
  <si>
    <t>TOMTOM FINANCIAL DATA PACK Q4 '25</t>
  </si>
  <si>
    <t>Key figures</t>
  </si>
  <si>
    <t>Fourth quarter and full year 2025 results</t>
  </si>
  <si>
    <t>(€ in thousands, unless stated otherwise)</t>
  </si>
  <si>
    <t>Q4 '25</t>
  </si>
  <si>
    <t>Q4 '24</t>
  </si>
  <si>
    <t>y.o.y. change</t>
  </si>
  <si>
    <t>FY '25</t>
  </si>
  <si>
    <t>FY '24</t>
  </si>
  <si>
    <t>Location Technology</t>
  </si>
  <si>
    <t xml:space="preserve">   Automotive</t>
  </si>
  <si>
    <t xml:space="preserve">   Enterprise</t>
  </si>
  <si>
    <t>Consumer</t>
  </si>
  <si>
    <t>Revenue</t>
  </si>
  <si>
    <t>Gross profit</t>
  </si>
  <si>
    <t>Gross margin</t>
  </si>
  <si>
    <t>Operating expenses</t>
  </si>
  <si>
    <t>EBIT</t>
  </si>
  <si>
    <t>EBIT margin</t>
  </si>
  <si>
    <t>Net result</t>
  </si>
  <si>
    <t>Free cash flow (FCF)¹</t>
  </si>
  <si>
    <t>FCF¹ as a % of revenue</t>
  </si>
  <si>
    <t xml:space="preserve">Automotive </t>
  </si>
  <si>
    <t xml:space="preserve">Enterprise </t>
  </si>
  <si>
    <t>Location Technology revenue</t>
  </si>
  <si>
    <t>Segment EBITDA</t>
  </si>
  <si>
    <t>EBITDA margin (%)</t>
  </si>
  <si>
    <t>Segment EBIT</t>
  </si>
  <si>
    <t>EBIT margin (%)</t>
  </si>
  <si>
    <t>(€ in thousands)</t>
  </si>
  <si>
    <t>Automotive reported revenue</t>
  </si>
  <si>
    <t>Movement of Automotive deferred revenue</t>
  </si>
  <si>
    <t>Operational revenue</t>
  </si>
  <si>
    <t>Consumer revenue</t>
  </si>
  <si>
    <t>Free cash flow reconciliation from operating result to net cash movement</t>
  </si>
  <si>
    <t>Operating result</t>
  </si>
  <si>
    <t>Depreciation and amortization</t>
  </si>
  <si>
    <t>Equity-settled stock compensation expenses</t>
  </si>
  <si>
    <t>Other non-cash items</t>
  </si>
  <si>
    <t>Movements in working capital (excl. deferred revenue)</t>
  </si>
  <si>
    <t>Movements in deferred revenue</t>
  </si>
  <si>
    <t>Interest and tax payments</t>
  </si>
  <si>
    <t>Investments in property, plant and equipment, and intangible assets</t>
  </si>
  <si>
    <t>Free cash flow</t>
  </si>
  <si>
    <t>Lease payments</t>
  </si>
  <si>
    <t>Cash flow from other investing and financing activities</t>
  </si>
  <si>
    <t>Exchange rate differences on cash and fixed-term deposits</t>
  </si>
  <si>
    <t>Net cash movement</t>
  </si>
  <si>
    <t>Deferred revenue</t>
  </si>
  <si>
    <t>Automotive</t>
  </si>
  <si>
    <t>Enterprise</t>
  </si>
  <si>
    <t>Gross deferred revenue</t>
  </si>
  <si>
    <t>Less: Netting adjustment to unbilled revenue</t>
  </si>
  <si>
    <t>Consolidated condensed statement of income</t>
  </si>
  <si>
    <t>Q3 '24</t>
  </si>
  <si>
    <t>Q1 '25</t>
  </si>
  <si>
    <t>Q2 '25</t>
  </si>
  <si>
    <t>Q3 '25</t>
  </si>
  <si>
    <t>Cost of sales</t>
  </si>
  <si>
    <t>Research and development expenses - Geographic data</t>
  </si>
  <si>
    <t>Research and development expenses - Application layer</t>
  </si>
  <si>
    <t>Sales and marketing expenses</t>
  </si>
  <si>
    <r>
      <t>General and administrative expenses</t>
    </r>
    <r>
      <rPr>
        <vertAlign val="superscript"/>
        <sz val="10"/>
        <color rgb="FF000000"/>
        <rFont val="Arial"/>
      </rPr>
      <t>1</t>
    </r>
  </si>
  <si>
    <t>Total operating expenses</t>
  </si>
  <si>
    <t>Operating result (EBIT)</t>
  </si>
  <si>
    <t>Financial result</t>
  </si>
  <si>
    <t>Result before tax</t>
  </si>
  <si>
    <t>Income tax (expense)/gain</t>
  </si>
  <si>
    <r>
      <t>Net result</t>
    </r>
    <r>
      <rPr>
        <b/>
        <vertAlign val="superscript"/>
        <sz val="10"/>
        <color rgb="FF000000"/>
        <rFont val="Arial"/>
      </rPr>
      <t>2</t>
    </r>
  </si>
  <si>
    <r>
      <rPr>
        <vertAlign val="superscript"/>
        <sz val="8"/>
        <color rgb="FF000000"/>
        <rFont val="Arial"/>
      </rPr>
      <t xml:space="preserve">2 </t>
    </r>
    <r>
      <rPr>
        <sz val="8"/>
        <color rgb="FF000000"/>
        <rFont val="Arial"/>
      </rPr>
      <t>Net result is fully attributable to equity holders of the parent.</t>
    </r>
  </si>
  <si>
    <t>Weighted average number of shares (in thousands)</t>
  </si>
  <si>
    <t>Basic</t>
  </si>
  <si>
    <t>Diluted</t>
  </si>
  <si>
    <t>Earnings per share (in €)</t>
  </si>
  <si>
    <r>
      <t>Diluted</t>
    </r>
    <r>
      <rPr>
        <vertAlign val="superscript"/>
        <sz val="10"/>
        <color rgb="FF000000"/>
        <rFont val="Arial"/>
      </rPr>
      <t>3</t>
    </r>
  </si>
  <si>
    <r>
      <rPr>
        <vertAlign val="superscript"/>
        <sz val="8"/>
        <color rgb="FF000000"/>
        <rFont val="Arial"/>
      </rPr>
      <t>3</t>
    </r>
    <r>
      <rPr>
        <sz val="8"/>
        <color rgb="FF000000"/>
        <rFont val="Arial"/>
      </rPr>
      <t xml:space="preserve"> When the net result is a loss, no additional shares from assumed conversion are taken into account as the effect would be anti-dilutive.</t>
    </r>
  </si>
  <si>
    <t>Consolidated condensed balance sheet</t>
  </si>
  <si>
    <t>30-Jun-24</t>
  </si>
  <si>
    <t>30-Sep-24</t>
  </si>
  <si>
    <t>31-Dec-24</t>
  </si>
  <si>
    <t>31-Mar-25</t>
  </si>
  <si>
    <t>30-Jun-25</t>
  </si>
  <si>
    <t>30-Sep-25</t>
  </si>
  <si>
    <t>31-Dec-25</t>
  </si>
  <si>
    <t>Goodwill</t>
  </si>
  <si>
    <t>Other intangible assets</t>
  </si>
  <si>
    <t>Property, plant and equipment</t>
  </si>
  <si>
    <t>Lease assets</t>
  </si>
  <si>
    <t>Other contract-related assets</t>
  </si>
  <si>
    <t>Other investments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</si>
  <si>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</si>
  <si>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</si>
  <si>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</si>
  <si>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</si>
  <si>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</si>
  <si>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</si>
  <si>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</si>
  <si>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</si>
  <si>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</si>
  <si>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</si>
  <si>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</si>
  <si>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</si>
  <si>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</si>
  <si>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</si>
  <si>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</si>
  <si>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</si>
  <si>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contract-related liabilities</t>
  </si>
  <si>
    <t>Income taxes</t>
  </si>
  <si>
    <t>Accruals and other liabilities</t>
  </si>
  <si>
    <t>Total current liabilities</t>
  </si>
  <si>
    <t>Total equity and liabilities</t>
  </si>
  <si>
    <t>Additional information:</t>
  </si>
  <si>
    <t>Deferred revenue breakdown</t>
  </si>
  <si>
    <t>Netting adjustment to unbilled revenue</t>
  </si>
  <si>
    <t>Net deferred revenue</t>
  </si>
  <si>
    <t>Net cash</t>
  </si>
  <si>
    <t>Cash and cash equivalents at the end of the period</t>
  </si>
  <si>
    <t>Cash placed in fixed term deposits</t>
  </si>
  <si>
    <t>Net cash at the end of the period</t>
  </si>
  <si>
    <t>Consolidated condensed statement of cash flows</t>
  </si>
  <si>
    <t>Foreign exchange adjustments</t>
  </si>
  <si>
    <t>Change in provisions</t>
  </si>
  <si>
    <t>Other non-cash movements</t>
  </si>
  <si>
    <t>Changes in working capital:</t>
  </si>
  <si>
    <t>Change in inventories</t>
  </si>
  <si>
    <t>Change in receivables and prepayments</t>
  </si>
  <si>
    <r>
      <rPr>
        <sz val="10"/>
        <color rgb="FF000000"/>
        <rFont val="Arial"/>
        <family val="2"/>
      </rPr>
      <t>Change in liabilities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 xml:space="preserve"> (excluding provisions)</t>
    </r>
  </si>
  <si>
    <t>Cash flow from operations</t>
  </si>
  <si>
    <t>Interest received</t>
  </si>
  <si>
    <t>Interest paid</t>
  </si>
  <si>
    <t>Corporate income taxes paid</t>
  </si>
  <si>
    <t>Cash flow from operating activities</t>
  </si>
  <si>
    <t>Investments in intangible assets</t>
  </si>
  <si>
    <t>Investments in property, plant and equipment</t>
  </si>
  <si>
    <t>Proceeds from sale of investments</t>
  </si>
  <si>
    <t>Dividends received</t>
  </si>
  <si>
    <t>(Increase)/decrease in fixed-term deposits</t>
  </si>
  <si>
    <t>Cash flow from investing activities</t>
  </si>
  <si>
    <t>Payment of lease liabilities</t>
  </si>
  <si>
    <t>Proceeds on issue of ordinary shares</t>
  </si>
  <si>
    <t>Purchase of treasury shares</t>
  </si>
  <si>
    <t>Cash flow from financing activities</t>
  </si>
  <si>
    <t>Net increase/(decrease) in cash and cash equivalents</t>
  </si>
  <si>
    <t>Cash and cash equivalents at the beginning of period</t>
  </si>
  <si>
    <t>Exchange rate changes on cash balances held in foreign currencies</t>
  </si>
  <si>
    <t>Reconciliation to net cash</t>
  </si>
  <si>
    <r>
      <rPr>
        <vertAlign val="superscript"/>
        <sz val="8"/>
        <color rgb="FF000000"/>
        <rFont val="Arial"/>
        <family val="2"/>
      </rPr>
      <t xml:space="preserve">1 </t>
    </r>
    <r>
      <rPr>
        <sz val="8"/>
        <color rgb="FF000000"/>
        <rFont val="Arial"/>
        <family val="2"/>
      </rPr>
      <t>Includes movements in the non-current portion of deferred revenue presented under non-current liabilities.</t>
    </r>
  </si>
  <si>
    <t>% of revenue</t>
  </si>
  <si>
    <r>
      <rPr>
        <sz val="10"/>
        <color rgb="FF000000"/>
        <rFont val="Arial"/>
        <family val="2"/>
      </rPr>
      <t>Restructuring-related cash flow</t>
    </r>
    <r>
      <rPr>
        <vertAlign val="superscript"/>
        <sz val="10"/>
        <color rgb="FF000000"/>
        <rFont val="Arial"/>
        <family val="2"/>
      </rPr>
      <t>2</t>
    </r>
  </si>
  <si>
    <t>Free cash flow excluding restructuring</t>
  </si>
  <si>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R</t>
    </r>
    <r>
      <rPr>
        <sz val="8"/>
        <color rgb="FF000000"/>
        <rFont val="Arial"/>
        <family val="2"/>
      </rPr>
      <t>estructuring-related cash flows are related to the</t>
    </r>
    <r>
      <rPr>
        <sz val="8"/>
        <color rgb="FF000000"/>
        <rFont val="Arial"/>
        <family val="2"/>
      </rPr>
      <t xml:space="preserve"> organizational</t>
    </r>
    <r>
      <rPr>
        <sz val="8"/>
        <color rgb="FF000000"/>
        <rFont val="Arial"/>
        <family val="2"/>
      </rPr>
      <t xml:space="preserve"> realignment announced in June 2025</t>
    </r>
    <r>
      <rPr>
        <sz val="8"/>
        <color rgb="FF000000"/>
        <rFont val="Arial"/>
        <family val="2"/>
      </rPr>
      <t>.</t>
    </r>
  </si>
  <si>
    <t>Operational performance</t>
  </si>
  <si>
    <t>Total IFRS revenue</t>
  </si>
  <si>
    <t>Movement of deferred revenue</t>
  </si>
  <si>
    <t>Total operational revenue</t>
  </si>
  <si>
    <t>Operational gross profit</t>
  </si>
  <si>
    <t>Total cash spend</t>
  </si>
  <si>
    <t>Operating expenses excluding D&amp;A</t>
  </si>
  <si>
    <t>CAPEX</t>
  </si>
  <si>
    <t>Operational result</t>
  </si>
  <si>
    <t>Reconciliations:</t>
  </si>
  <si>
    <t>Operational result to Free Cash Flow (FCF)</t>
  </si>
  <si>
    <t>Working capital movements</t>
  </si>
  <si>
    <t>Interest and Tax payments</t>
  </si>
  <si>
    <t>Restructuring related cash flow</t>
  </si>
  <si>
    <r>
      <rPr>
        <b/>
        <sz val="10"/>
        <color rgb="FF000000"/>
        <rFont val="Arial"/>
        <family val="2"/>
      </rPr>
      <t>FCF</t>
    </r>
    <r>
      <rPr>
        <b/>
        <vertAlign val="superscript"/>
        <sz val="10"/>
        <color rgb="FF000000"/>
        <rFont val="Arial"/>
        <family val="2"/>
      </rPr>
      <t>1</t>
    </r>
  </si>
  <si>
    <t>FCF to net cash movement</t>
  </si>
  <si>
    <t>¹ Free cash flow in 2025 excludes restructuring payments related to the organizational realignment announced in June 2025.</t>
  </si>
  <si>
    <t>Movement in net cash to movement in cash equivalents</t>
  </si>
  <si>
    <t>Movement in fixed-term deposits</t>
  </si>
  <si>
    <t>¹ Free cash flow excludes restructuring payments related to the organizational realignment announced in June 2025</t>
  </si>
  <si>
    <r>
      <rPr>
        <vertAlign val="superscript"/>
        <sz val="8"/>
        <color rgb="FF000000"/>
        <rFont val="Arial"/>
      </rPr>
      <t xml:space="preserve">1 </t>
    </r>
    <r>
      <rPr>
        <sz val="8"/>
        <color rgb="FF000000"/>
        <rFont val="Arial"/>
      </rPr>
      <t>Q2 '25 includes a restructuring charge of €25 million, Q4 '25 a charge of €1 million and FY '25 a charge of €26 million.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</si>
</sst>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* #,##0,;* \(#,##0,\);* #,##0,;_(@_)"/>
    <numFmt numFmtId="165" formatCode="#0%_);\(#0%\);#0%_);_(@_)"/>
    <numFmt numFmtId="166" formatCode="d\ mmmm\ yyyy"/>
    <numFmt numFmtId="167" formatCode="#,##0,;&quot;-&quot;#,##0,;#,##0,;_(@_)"/>
    <numFmt numFmtId="168" formatCode="_([$€]* #,##0.00_);_([$€]* \(#,##0.00\);_([$€]* &quot;-&quot;??_);_(@_)"/>
    <numFmt numFmtId="169" formatCode="#,##0,_);\(#,##0,\);&quot;-&quot;@"/>
    <numFmt numFmtId="170" formatCode="#,##0,_);\(#,##0,\)"/>
    <numFmt numFmtId="171" formatCode="0%_);\(0%\);&quot;&quot;@"/>
    <numFmt numFmtId="172" formatCode="#,##0.00_);\(#,##0.00\);&quot;-&quot;@"/>
  </numFmts>
  <fonts count="30" x14ac:knownFonts="1"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  <font>
      <sz val="16"/>
      <color rgb="FF000000"/>
      <name val="Arial"/>
    </font>
    <font>
      <b/>
      <sz val="10"/>
      <color rgb="FF004B7F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sz val="8"/>
      <color rgb="FF000000"/>
      <name val="Arial"/>
    </font>
    <font>
      <sz val="10"/>
      <name val="Arial"/>
    </font>
    <font>
      <b/>
      <sz val="10"/>
      <color rgb="FFB6B6B6"/>
      <name val="Arial"/>
    </font>
    <font>
      <i/>
      <sz val="8"/>
      <color rgb="FF000000"/>
      <name val="Arial"/>
    </font>
    <font>
      <b/>
      <vertAlign val="superscript"/>
      <sz val="10"/>
      <color rgb="FF000000"/>
      <name val="Arial"/>
    </font>
    <font>
      <vertAlign val="superscript"/>
      <sz val="8"/>
      <color rgb="FF000000"/>
      <name val="Arial"/>
    </font>
    <font>
      <vertAlign val="superscript"/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theme="1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18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EDFF"/>
        <bgColor indexed="64"/>
      </patternFill>
    </fill>
    <fill>
      <patternFill patternType="solid">
        <fgColor rgb="FFCCEEFF"/>
        <bgColor indexed="64"/>
      </patternFill>
    </fill>
    <fill>
      <patternFill patternType="solid">
        <fgColor rgb="FFB2E0FF"/>
        <bgColor indexed="64"/>
      </patternFill>
    </fill>
    <fill>
      <patternFill patternType="solid">
        <fgColor rgb="FFE5F6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rgb="FF00A7FE"/>
      </bottom>
      <diagonal/>
    </border>
    <border>
      <left/>
      <right/>
      <top style="medium">
        <color rgb="FF00A7FE"/>
      </top>
      <bottom style="medium">
        <color rgb="FF00A7FE"/>
      </bottom>
      <diagonal/>
    </border>
    <border>
      <left/>
      <right/>
      <top style="medium">
        <color rgb="FF00A7FE"/>
      </top>
      <bottom/>
      <diagonal/>
    </border>
    <border>
      <left/>
      <right/>
      <top/>
      <bottom style="thin">
        <color rgb="FF00A7FE"/>
      </bottom>
      <diagonal/>
    </border>
    <border>
      <left/>
      <right/>
      <top style="thin">
        <color rgb="FF00A7FE"/>
      </top>
      <bottom style="thin">
        <color rgb="FF00A7FE"/>
      </bottom>
      <diagonal/>
    </border>
    <border>
      <left/>
      <right/>
      <top style="thin">
        <color rgb="FF00A7FE"/>
      </top>
      <bottom/>
      <diagonal/>
    </border>
    <border>
      <left/>
      <right/>
      <top style="thin">
        <color rgb="FF00A7FE"/>
      </top>
      <bottom style="medium">
        <color rgb="FF00A7FE"/>
      </bottom>
      <diagonal/>
    </border>
    <border>
      <left/>
      <right/>
      <top/>
      <bottom style="thin">
        <color rgb="FF00AAFF"/>
      </bottom>
      <diagonal/>
    </border>
    <border>
      <left/>
      <right/>
      <top style="thin">
        <color rgb="FF00AAFF"/>
      </top>
      <bottom/>
      <diagonal/>
    </border>
    <border>
      <left/>
      <right/>
      <top style="medium">
        <color rgb="FF00A7FE"/>
      </top>
      <bottom style="thin">
        <color rgb="FF00A7FE"/>
      </bottom>
      <diagonal/>
    </border>
    <border>
      <left/>
      <right/>
      <top style="thin">
        <color rgb="FF00AAFF"/>
      </top>
      <bottom style="medium">
        <color rgb="FF00A7FE"/>
      </bottom>
      <diagonal/>
    </border>
    <border>
      <left/>
      <right/>
      <top/>
      <bottom style="dashed">
        <color rgb="FF00A7FE"/>
      </bottom>
      <diagonal/>
    </border>
    <border>
      <left/>
      <right/>
      <top style="dashed">
        <color rgb="FF00A7FE"/>
      </top>
      <bottom/>
      <diagonal/>
    </border>
    <border>
      <left/>
      <right/>
      <top style="medium">
        <color rgb="FF00AAFF"/>
      </top>
      <bottom/>
      <diagonal/>
    </border>
    <border>
      <left/>
      <right/>
      <top style="thin">
        <color rgb="FF60ADE0"/>
      </top>
      <bottom style="medium">
        <color rgb="FF00A7FE"/>
      </bottom>
      <diagonal/>
    </border>
    <border>
      <left/>
      <right/>
      <top style="medium">
        <color rgb="FF00A7FE"/>
      </top>
      <bottom style="medium">
        <color rgb="FF00AAFF"/>
      </bottom>
      <diagonal/>
    </border>
    <border>
      <left/>
      <right/>
      <top style="thin">
        <color rgb="FF60ADE0"/>
      </top>
      <bottom/>
      <diagonal/>
    </border>
    <border>
      <left/>
      <right/>
      <top style="medium">
        <color rgb="FF00A7FE"/>
      </top>
      <bottom style="thin">
        <color rgb="FF60ADE0"/>
      </bottom>
      <diagonal/>
    </border>
    <border>
      <left/>
      <right/>
      <top style="thin">
        <color theme="6"/>
      </top>
      <bottom/>
      <diagonal/>
    </border>
    <border>
      <left/>
      <right/>
      <top/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/>
      <bottom style="thin">
        <color theme="6"/>
      </bottom>
      <diagonal/>
    </border>
    <border>
      <left/>
      <right/>
      <top style="thin">
        <color rgb="FF00B0F0"/>
      </top>
      <bottom style="medium">
        <color rgb="FF00B0F0"/>
      </bottom>
      <diagonal/>
    </border>
    <border>
      <left/>
      <right/>
      <top/>
      <bottom style="dashed">
        <color rgb="FF00B0F0"/>
      </bottom>
      <diagonal/>
    </border>
    <border>
      <left/>
      <right/>
      <top style="dashed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/>
      <top/>
      <bottom style="medium">
        <color rgb="FF00B0F0"/>
      </bottom>
      <diagonal/>
    </border>
  </borders>
  <cellStyleXfs count="7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168" fontId="19" fillId="0" borderId="0"/>
  </cellStyleXfs>
  <cellXfs count="261">
    <xf numFmtId="0" fontId="0" fillId="0" borderId="0" xfId="0"/>
    <xf numFmtId="0" fontId="1" fillId="0" borderId="0" xfId="1">
      <alignment wrapText="1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8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8" fillId="3" borderId="2" xfId="0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right" vertical="top" wrapText="1"/>
    </xf>
    <xf numFmtId="0" fontId="8" fillId="4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/>
    </xf>
    <xf numFmtId="164" fontId="1" fillId="2" borderId="3" xfId="0" applyNumberFormat="1" applyFont="1" applyFill="1" applyBorder="1" applyAlignment="1">
      <alignment wrapText="1"/>
    </xf>
    <xf numFmtId="165" fontId="1" fillId="2" borderId="3" xfId="0" applyNumberFormat="1" applyFont="1" applyFill="1" applyBorder="1" applyAlignment="1">
      <alignment horizontal="right" wrapText="1"/>
    </xf>
    <xf numFmtId="0" fontId="1" fillId="2" borderId="4" xfId="0" applyFont="1" applyFill="1" applyBorder="1" applyAlignment="1">
      <alignment wrapText="1"/>
    </xf>
    <xf numFmtId="164" fontId="1" fillId="2" borderId="4" xfId="0" applyNumberFormat="1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9" fillId="2" borderId="4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wrapText="1"/>
    </xf>
    <xf numFmtId="164" fontId="1" fillId="4" borderId="6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wrapText="1"/>
    </xf>
    <xf numFmtId="164" fontId="8" fillId="2" borderId="2" xfId="0" applyNumberFormat="1" applyFont="1" applyFill="1" applyBorder="1" applyAlignment="1">
      <alignment wrapText="1"/>
    </xf>
    <xf numFmtId="165" fontId="8" fillId="2" borderId="2" xfId="0" applyNumberFormat="1" applyFont="1" applyFill="1" applyBorder="1" applyAlignment="1">
      <alignment horizontal="right" wrapText="1"/>
    </xf>
    <xf numFmtId="166" fontId="8" fillId="3" borderId="2" xfId="0" applyNumberFormat="1" applyFont="1" applyFill="1" applyBorder="1" applyAlignment="1">
      <alignment horizontal="right" vertical="top" wrapText="1"/>
    </xf>
    <xf numFmtId="166" fontId="8" fillId="2" borderId="2" xfId="0" applyNumberFormat="1" applyFont="1" applyFill="1" applyBorder="1" applyAlignment="1">
      <alignment horizontal="right" vertical="top" wrapText="1"/>
    </xf>
    <xf numFmtId="0" fontId="1" fillId="2" borderId="10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1" fillId="0" borderId="8" xfId="0" applyFont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11" fillId="0" borderId="4" xfId="0" applyFont="1" applyBorder="1" applyAlignment="1">
      <alignment vertical="center" wrapText="1"/>
    </xf>
    <xf numFmtId="0" fontId="8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4" xfId="0" applyFont="1" applyFill="1" applyBorder="1" applyAlignment="1">
      <alignment horizontal="right" wrapText="1"/>
    </xf>
    <xf numFmtId="0" fontId="10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right" wrapText="1"/>
    </xf>
    <xf numFmtId="0" fontId="1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right" vertical="top" wrapText="1"/>
    </xf>
    <xf numFmtId="0" fontId="1" fillId="0" borderId="6" xfId="0" applyFont="1" applyBorder="1" applyAlignment="1">
      <alignment horizontal="right" wrapText="1"/>
    </xf>
    <xf numFmtId="0" fontId="1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right" vertical="top" wrapText="1"/>
    </xf>
    <xf numFmtId="166" fontId="8" fillId="2" borderId="1" xfId="0" applyNumberFormat="1" applyFont="1" applyFill="1" applyBorder="1" applyAlignment="1">
      <alignment horizontal="right" vertical="top" wrapText="1"/>
    </xf>
    <xf numFmtId="0" fontId="11" fillId="0" borderId="3" xfId="0" applyFont="1" applyBorder="1" applyAlignment="1">
      <alignment wrapText="1"/>
    </xf>
    <xf numFmtId="0" fontId="1" fillId="2" borderId="3" xfId="0" applyFont="1" applyFill="1" applyBorder="1" applyAlignment="1">
      <alignment vertical="top" wrapText="1"/>
    </xf>
    <xf numFmtId="0" fontId="8" fillId="0" borderId="3" xfId="0" applyFont="1" applyBorder="1" applyAlignment="1">
      <alignment horizontal="right" vertical="top" wrapText="1"/>
    </xf>
    <xf numFmtId="0" fontId="8" fillId="5" borderId="2" xfId="0" applyFont="1" applyFill="1" applyBorder="1" applyAlignment="1">
      <alignment horizontal="right" vertical="top" wrapText="1"/>
    </xf>
    <xf numFmtId="0" fontId="8" fillId="6" borderId="2" xfId="0" applyFont="1" applyFill="1" applyBorder="1" applyAlignment="1">
      <alignment horizontal="right" vertical="top" wrapText="1"/>
    </xf>
    <xf numFmtId="0" fontId="8" fillId="7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 indent="2"/>
    </xf>
    <xf numFmtId="0" fontId="1" fillId="2" borderId="12" xfId="0" applyFont="1" applyFill="1" applyBorder="1" applyAlignment="1">
      <alignment horizontal="left" wrapText="1" indent="2"/>
    </xf>
    <xf numFmtId="0" fontId="8" fillId="2" borderId="13" xfId="0" applyFont="1" applyFill="1" applyBorder="1" applyAlignment="1">
      <alignment wrapText="1"/>
    </xf>
    <xf numFmtId="0" fontId="9" fillId="2" borderId="4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8" fillId="2" borderId="6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 indent="1"/>
    </xf>
    <xf numFmtId="0" fontId="1" fillId="5" borderId="4" xfId="0" applyFont="1" applyFill="1" applyBorder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" fillId="7" borderId="0" xfId="0" applyFont="1" applyFill="1" applyAlignment="1">
      <alignment horizontal="right" wrapText="1"/>
    </xf>
    <xf numFmtId="0" fontId="8" fillId="2" borderId="0" xfId="0" applyFont="1" applyFill="1" applyAlignment="1">
      <alignment horizontal="left" wrapText="1"/>
    </xf>
    <xf numFmtId="0" fontId="1" fillId="0" borderId="14" xfId="0" applyFont="1" applyBorder="1" applyAlignment="1">
      <alignment wrapText="1"/>
    </xf>
    <xf numFmtId="0" fontId="10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wrapText="1"/>
    </xf>
    <xf numFmtId="166" fontId="8" fillId="5" borderId="2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2" borderId="3" xfId="0" applyFont="1" applyFill="1" applyBorder="1" applyAlignment="1">
      <alignment horizontal="right" wrapText="1"/>
    </xf>
    <xf numFmtId="0" fontId="8" fillId="0" borderId="0" xfId="0" applyFont="1" applyAlignment="1">
      <alignment horizontal="left" wrapText="1"/>
    </xf>
    <xf numFmtId="0" fontId="8" fillId="0" borderId="15" xfId="0" applyFont="1" applyBorder="1" applyAlignment="1">
      <alignment wrapText="1"/>
    </xf>
    <xf numFmtId="0" fontId="1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8" fillId="5" borderId="3" xfId="0" applyFont="1" applyFill="1" applyBorder="1" applyAlignment="1">
      <alignment horizontal="right" wrapText="1"/>
    </xf>
    <xf numFmtId="0" fontId="1" fillId="5" borderId="3" xfId="0" applyFont="1" applyFill="1" applyBorder="1" applyAlignment="1">
      <alignment horizontal="right"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right" wrapText="1"/>
    </xf>
    <xf numFmtId="0" fontId="1" fillId="0" borderId="16" xfId="0" applyFont="1" applyBorder="1" applyAlignment="1">
      <alignment vertical="top" wrapText="1"/>
    </xf>
    <xf numFmtId="0" fontId="8" fillId="2" borderId="16" xfId="0" applyFont="1" applyFill="1" applyBorder="1" applyAlignment="1">
      <alignment horizontal="right" vertical="top" wrapText="1"/>
    </xf>
    <xf numFmtId="0" fontId="8" fillId="5" borderId="16" xfId="0" applyFont="1" applyFill="1" applyBorder="1" applyAlignment="1">
      <alignment horizontal="right" vertical="top" wrapText="1"/>
    </xf>
    <xf numFmtId="0" fontId="8" fillId="6" borderId="16" xfId="0" applyFont="1" applyFill="1" applyBorder="1" applyAlignment="1">
      <alignment horizontal="right" vertical="top" wrapText="1"/>
    </xf>
    <xf numFmtId="0" fontId="8" fillId="7" borderId="16" xfId="0" applyFont="1" applyFill="1" applyBorder="1" applyAlignment="1">
      <alignment horizontal="right" vertical="top" wrapText="1"/>
    </xf>
    <xf numFmtId="0" fontId="1" fillId="0" borderId="14" xfId="0" applyFont="1" applyBorder="1" applyAlignment="1">
      <alignment horizontal="left" wrapText="1"/>
    </xf>
    <xf numFmtId="0" fontId="1" fillId="0" borderId="0" xfId="0" applyFont="1" applyAlignment="1">
      <alignment horizontal="left" wrapText="1" indent="2"/>
    </xf>
    <xf numFmtId="0" fontId="8" fillId="0" borderId="17" xfId="0" applyFont="1" applyBorder="1" applyAlignment="1">
      <alignment wrapText="1"/>
    </xf>
    <xf numFmtId="0" fontId="12" fillId="0" borderId="0" xfId="0" applyFont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2" borderId="0" xfId="0" applyFont="1" applyFill="1" applyAlignment="1">
      <alignment horizontal="left" wrapText="1" indent="1"/>
    </xf>
    <xf numFmtId="0" fontId="1" fillId="6" borderId="3" xfId="0" applyFont="1" applyFill="1" applyBorder="1" applyAlignment="1">
      <alignment horizontal="right" wrapText="1"/>
    </xf>
    <xf numFmtId="0" fontId="1" fillId="7" borderId="3" xfId="0" applyFont="1" applyFill="1" applyBorder="1" applyAlignment="1">
      <alignment horizontal="right" wrapText="1"/>
    </xf>
    <xf numFmtId="0" fontId="1" fillId="0" borderId="18" xfId="0" applyFont="1" applyBorder="1" applyAlignment="1">
      <alignment horizontal="left" wrapText="1"/>
    </xf>
    <xf numFmtId="0" fontId="1" fillId="0" borderId="18" xfId="0" applyFont="1" applyBorder="1" applyAlignment="1">
      <alignment horizontal="right" wrapText="1"/>
    </xf>
    <xf numFmtId="0" fontId="1" fillId="2" borderId="18" xfId="0" applyFont="1" applyFill="1" applyBorder="1" applyAlignment="1">
      <alignment vertical="top" wrapText="1"/>
    </xf>
    <xf numFmtId="0" fontId="8" fillId="5" borderId="18" xfId="0" applyFont="1" applyFill="1" applyBorder="1" applyAlignment="1">
      <alignment horizontal="right" wrapText="1"/>
    </xf>
    <xf numFmtId="0" fontId="1" fillId="6" borderId="18" xfId="0" applyFont="1" applyFill="1" applyBorder="1" applyAlignment="1">
      <alignment horizontal="right" wrapText="1"/>
    </xf>
    <xf numFmtId="0" fontId="1" fillId="7" borderId="18" xfId="0" applyFont="1" applyFill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8" fillId="2" borderId="0" xfId="0" applyFont="1" applyFill="1" applyAlignment="1">
      <alignment horizontal="right" wrapText="1"/>
    </xf>
    <xf numFmtId="0" fontId="18" fillId="8" borderId="1" xfId="0" applyFont="1" applyFill="1" applyBorder="1" applyAlignment="1">
      <alignment horizontal="right" vertical="top" wrapText="1"/>
    </xf>
    <xf numFmtId="169" fontId="20" fillId="8" borderId="0" xfId="6" applyNumberFormat="1" applyFont="1" applyFill="1"/>
    <xf numFmtId="169" fontId="20" fillId="5" borderId="0" xfId="6" applyNumberFormat="1" applyFont="1" applyFill="1"/>
    <xf numFmtId="169" fontId="17" fillId="8" borderId="0" xfId="6" applyNumberFormat="1" applyFont="1" applyFill="1"/>
    <xf numFmtId="169" fontId="17" fillId="5" borderId="0" xfId="6" applyNumberFormat="1" applyFont="1" applyFill="1"/>
    <xf numFmtId="0" fontId="21" fillId="8" borderId="3" xfId="0" applyFont="1" applyFill="1" applyBorder="1" applyAlignment="1">
      <alignment horizontal="right" wrapText="1"/>
    </xf>
    <xf numFmtId="0" fontId="21" fillId="2" borderId="0" xfId="0" applyFont="1" applyFill="1" applyAlignment="1">
      <alignment wrapText="1"/>
    </xf>
    <xf numFmtId="0" fontId="22" fillId="2" borderId="0" xfId="0" applyFont="1" applyFill="1" applyAlignment="1">
      <alignment horizontal="left" wrapText="1"/>
    </xf>
    <xf numFmtId="164" fontId="21" fillId="2" borderId="4" xfId="0" applyNumberFormat="1" applyFont="1" applyFill="1" applyBorder="1" applyAlignment="1">
      <alignment wrapText="1"/>
    </xf>
    <xf numFmtId="164" fontId="21" fillId="7" borderId="4" xfId="0" applyNumberFormat="1" applyFont="1" applyFill="1" applyBorder="1" applyAlignment="1">
      <alignment wrapText="1"/>
    </xf>
    <xf numFmtId="0" fontId="21" fillId="0" borderId="4" xfId="0" applyFont="1" applyBorder="1" applyAlignment="1">
      <alignment horizontal="left" wrapText="1" indent="2"/>
    </xf>
    <xf numFmtId="0" fontId="21" fillId="0" borderId="4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24" fillId="2" borderId="3" xfId="0" applyFont="1" applyFill="1" applyBorder="1" applyAlignment="1">
      <alignment horizontal="left" vertical="top"/>
    </xf>
    <xf numFmtId="0" fontId="24" fillId="2" borderId="3" xfId="0" applyFont="1" applyFill="1" applyBorder="1" applyAlignment="1">
      <alignment vertical="top" wrapText="1"/>
    </xf>
    <xf numFmtId="0" fontId="24" fillId="0" borderId="0" xfId="0" applyFont="1" applyAlignment="1">
      <alignment vertical="center"/>
    </xf>
    <xf numFmtId="0" fontId="24" fillId="2" borderId="3" xfId="0" applyFont="1" applyFill="1" applyBorder="1" applyAlignment="1">
      <alignment horizontal="left" vertical="top" wrapText="1"/>
    </xf>
    <xf numFmtId="170" fontId="17" fillId="3" borderId="19" xfId="6" applyNumberFormat="1" applyFont="1" applyFill="1" applyBorder="1"/>
    <xf numFmtId="170" fontId="17" fillId="3" borderId="0" xfId="6" applyNumberFormat="1" applyFont="1" applyFill="1"/>
    <xf numFmtId="170" fontId="17" fillId="3" borderId="20" xfId="6" applyNumberFormat="1" applyFont="1" applyFill="1" applyBorder="1"/>
    <xf numFmtId="170" fontId="20" fillId="3" borderId="21" xfId="6" applyNumberFormat="1" applyFont="1" applyFill="1" applyBorder="1"/>
    <xf numFmtId="170" fontId="20" fillId="3" borderId="0" xfId="6" applyNumberFormat="1" applyFont="1" applyFill="1"/>
    <xf numFmtId="171" fontId="28" fillId="3" borderId="0" xfId="6" applyNumberFormat="1" applyFont="1" applyFill="1"/>
    <xf numFmtId="171" fontId="28" fillId="3" borderId="22" xfId="6" applyNumberFormat="1" applyFont="1" applyFill="1" applyBorder="1"/>
    <xf numFmtId="170" fontId="17" fillId="8" borderId="19" xfId="6" applyNumberFormat="1" applyFont="1" applyFill="1" applyBorder="1"/>
    <xf numFmtId="171" fontId="17" fillId="8" borderId="0" xfId="6" applyNumberFormat="1" applyFont="1" applyFill="1"/>
    <xf numFmtId="170" fontId="17" fillId="8" borderId="0" xfId="6" applyNumberFormat="1" applyFont="1" applyFill="1"/>
    <xf numFmtId="170" fontId="17" fillId="8" borderId="20" xfId="6" applyNumberFormat="1" applyFont="1" applyFill="1" applyBorder="1"/>
    <xf numFmtId="171" fontId="17" fillId="8" borderId="20" xfId="6" applyNumberFormat="1" applyFont="1" applyFill="1" applyBorder="1"/>
    <xf numFmtId="170" fontId="20" fillId="8" borderId="21" xfId="6" applyNumberFormat="1" applyFont="1" applyFill="1" applyBorder="1"/>
    <xf numFmtId="171" fontId="17" fillId="8" borderId="21" xfId="6" applyNumberFormat="1" applyFont="1" applyFill="1" applyBorder="1"/>
    <xf numFmtId="170" fontId="20" fillId="8" borderId="0" xfId="6" applyNumberFormat="1" applyFont="1" applyFill="1"/>
    <xf numFmtId="171" fontId="28" fillId="8" borderId="0" xfId="6" applyNumberFormat="1" applyFont="1" applyFill="1"/>
    <xf numFmtId="0" fontId="18" fillId="8" borderId="0" xfId="0" applyFont="1" applyFill="1" applyAlignment="1">
      <alignment horizontal="right" wrapText="1"/>
    </xf>
    <xf numFmtId="0" fontId="18" fillId="8" borderId="21" xfId="0" applyFont="1" applyFill="1" applyBorder="1" applyAlignment="1">
      <alignment horizontal="right" wrapText="1"/>
    </xf>
    <xf numFmtId="171" fontId="28" fillId="8" borderId="22" xfId="6" applyNumberFormat="1" applyFont="1" applyFill="1" applyBorder="1"/>
    <xf numFmtId="0" fontId="29" fillId="8" borderId="1" xfId="0" applyFont="1" applyFill="1" applyBorder="1" applyAlignment="1">
      <alignment horizontal="right" wrapText="1"/>
    </xf>
    <xf numFmtId="170" fontId="17" fillId="8" borderId="3" xfId="6" applyNumberFormat="1" applyFont="1" applyFill="1" applyBorder="1"/>
    <xf numFmtId="170" fontId="21" fillId="8" borderId="20" xfId="0" applyNumberFormat="1" applyFont="1" applyFill="1" applyBorder="1" applyAlignment="1">
      <alignment wrapText="1"/>
    </xf>
    <xf numFmtId="170" fontId="20" fillId="3" borderId="22" xfId="6" applyNumberFormat="1" applyFont="1" applyFill="1" applyBorder="1"/>
    <xf numFmtId="170" fontId="20" fillId="8" borderId="22" xfId="6" applyNumberFormat="1" applyFont="1" applyFill="1" applyBorder="1"/>
    <xf numFmtId="171" fontId="17" fillId="8" borderId="22" xfId="6" applyNumberFormat="1" applyFont="1" applyFill="1" applyBorder="1"/>
    <xf numFmtId="170" fontId="20" fillId="3" borderId="23" xfId="6" applyNumberFormat="1" applyFont="1" applyFill="1" applyBorder="1"/>
    <xf numFmtId="170" fontId="18" fillId="3" borderId="3" xfId="0" applyNumberFormat="1" applyFont="1" applyFill="1" applyBorder="1" applyAlignment="1">
      <alignment horizontal="right" vertical="top" wrapText="1"/>
    </xf>
    <xf numFmtId="170" fontId="18" fillId="8" borderId="3" xfId="0" applyNumberFormat="1" applyFont="1" applyFill="1" applyBorder="1" applyAlignment="1">
      <alignment horizontal="right" vertical="top" wrapText="1"/>
    </xf>
    <xf numFmtId="171" fontId="17" fillId="3" borderId="0" xfId="6" applyNumberFormat="1" applyFont="1" applyFill="1"/>
    <xf numFmtId="171" fontId="17" fillId="3" borderId="22" xfId="6" applyNumberFormat="1" applyFont="1" applyFill="1" applyBorder="1"/>
    <xf numFmtId="171" fontId="17" fillId="8" borderId="4" xfId="6" applyNumberFormat="1" applyFont="1" applyFill="1" applyBorder="1"/>
    <xf numFmtId="171" fontId="20" fillId="8" borderId="22" xfId="6" applyNumberFormat="1" applyFont="1" applyFill="1" applyBorder="1"/>
    <xf numFmtId="170" fontId="17" fillId="3" borderId="6" xfId="6" applyNumberFormat="1" applyFont="1" applyFill="1" applyBorder="1"/>
    <xf numFmtId="170" fontId="17" fillId="5" borderId="0" xfId="6" applyNumberFormat="1" applyFont="1" applyFill="1"/>
    <xf numFmtId="170" fontId="0" fillId="0" borderId="0" xfId="0" applyNumberFormat="1"/>
    <xf numFmtId="170" fontId="17" fillId="6" borderId="0" xfId="6" applyNumberFormat="1" applyFont="1" applyFill="1"/>
    <xf numFmtId="170" fontId="17" fillId="7" borderId="0" xfId="6" applyNumberFormat="1" applyFont="1" applyFill="1"/>
    <xf numFmtId="170" fontId="17" fillId="8" borderId="24" xfId="6" applyNumberFormat="1" applyFont="1" applyFill="1" applyBorder="1"/>
    <xf numFmtId="170" fontId="17" fillId="5" borderId="24" xfId="6" applyNumberFormat="1" applyFont="1" applyFill="1" applyBorder="1"/>
    <xf numFmtId="170" fontId="17" fillId="6" borderId="24" xfId="6" applyNumberFormat="1" applyFont="1" applyFill="1" applyBorder="1"/>
    <xf numFmtId="170" fontId="20" fillId="8" borderId="25" xfId="6" applyNumberFormat="1" applyFont="1" applyFill="1" applyBorder="1"/>
    <xf numFmtId="170" fontId="20" fillId="5" borderId="0" xfId="6" applyNumberFormat="1" applyFont="1" applyFill="1"/>
    <xf numFmtId="170" fontId="20" fillId="6" borderId="0" xfId="6" applyNumberFormat="1" applyFont="1" applyFill="1"/>
    <xf numFmtId="170" fontId="20" fillId="7" borderId="25" xfId="6" applyNumberFormat="1" applyFont="1" applyFill="1" applyBorder="1"/>
    <xf numFmtId="170" fontId="17" fillId="5" borderId="20" xfId="6" applyNumberFormat="1" applyFont="1" applyFill="1" applyBorder="1"/>
    <xf numFmtId="170" fontId="17" fillId="6" borderId="20" xfId="6" applyNumberFormat="1" applyFont="1" applyFill="1" applyBorder="1"/>
    <xf numFmtId="170" fontId="17" fillId="7" borderId="20" xfId="6" applyNumberFormat="1" applyFont="1" applyFill="1" applyBorder="1"/>
    <xf numFmtId="170" fontId="20" fillId="7" borderId="0" xfId="6" applyNumberFormat="1" applyFont="1" applyFill="1"/>
    <xf numFmtId="171" fontId="28" fillId="8" borderId="20" xfId="6" applyNumberFormat="1" applyFont="1" applyFill="1" applyBorder="1"/>
    <xf numFmtId="171" fontId="28" fillId="5" borderId="20" xfId="6" applyNumberFormat="1" applyFont="1" applyFill="1" applyBorder="1"/>
    <xf numFmtId="171" fontId="28" fillId="6" borderId="20" xfId="6" applyNumberFormat="1" applyFont="1" applyFill="1" applyBorder="1"/>
    <xf numFmtId="171" fontId="28" fillId="7" borderId="20" xfId="6" applyNumberFormat="1" applyFont="1" applyFill="1" applyBorder="1"/>
    <xf numFmtId="0" fontId="21" fillId="2" borderId="0" xfId="0" applyFont="1" applyFill="1" applyAlignment="1">
      <alignment horizontal="right" wrapText="1"/>
    </xf>
    <xf numFmtId="0" fontId="21" fillId="5" borderId="0" xfId="0" applyFont="1" applyFill="1" applyAlignment="1">
      <alignment horizontal="right" wrapText="1"/>
    </xf>
    <xf numFmtId="0" fontId="21" fillId="6" borderId="0" xfId="0" applyFont="1" applyFill="1" applyAlignment="1">
      <alignment horizontal="right" wrapText="1"/>
    </xf>
    <xf numFmtId="0" fontId="21" fillId="7" borderId="0" xfId="0" applyFont="1" applyFill="1" applyAlignment="1">
      <alignment horizontal="right" wrapText="1"/>
    </xf>
    <xf numFmtId="171" fontId="28" fillId="5" borderId="0" xfId="6" applyNumberFormat="1" applyFont="1" applyFill="1"/>
    <xf numFmtId="171" fontId="28" fillId="6" borderId="0" xfId="6" applyNumberFormat="1" applyFont="1" applyFill="1"/>
    <xf numFmtId="171" fontId="28" fillId="7" borderId="0" xfId="6" applyNumberFormat="1" applyFont="1" applyFill="1"/>
    <xf numFmtId="169" fontId="17" fillId="6" borderId="0" xfId="6" applyNumberFormat="1" applyFont="1" applyFill="1"/>
    <xf numFmtId="169" fontId="17" fillId="7" borderId="0" xfId="6" applyNumberFormat="1" applyFont="1" applyFill="1"/>
    <xf numFmtId="0" fontId="21" fillId="0" borderId="3" xfId="0" applyFont="1" applyBorder="1" applyAlignment="1">
      <alignment wrapText="1"/>
    </xf>
    <xf numFmtId="170" fontId="17" fillId="8" borderId="26" xfId="6" applyNumberFormat="1" applyFont="1" applyFill="1" applyBorder="1"/>
    <xf numFmtId="170" fontId="21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right" wrapText="1"/>
    </xf>
    <xf numFmtId="0" fontId="0" fillId="8" borderId="27" xfId="0" applyFill="1" applyBorder="1"/>
    <xf numFmtId="172" fontId="17" fillId="8" borderId="0" xfId="6" applyNumberFormat="1" applyFont="1" applyFill="1"/>
    <xf numFmtId="172" fontId="17" fillId="5" borderId="0" xfId="6" applyNumberFormat="1" applyFont="1" applyFill="1"/>
    <xf numFmtId="172" fontId="17" fillId="6" borderId="0" xfId="6" applyNumberFormat="1" applyFont="1" applyFill="1"/>
    <xf numFmtId="172" fontId="17" fillId="7" borderId="0" xfId="6" applyNumberFormat="1" applyFont="1" applyFill="1"/>
    <xf numFmtId="167" fontId="18" fillId="2" borderId="20" xfId="0" applyNumberFormat="1" applyFont="1" applyFill="1" applyBorder="1" applyAlignment="1">
      <alignment horizontal="right" wrapText="1"/>
    </xf>
    <xf numFmtId="167" fontId="18" fillId="5" borderId="20" xfId="0" applyNumberFormat="1" applyFont="1" applyFill="1" applyBorder="1" applyAlignment="1">
      <alignment horizontal="right" wrapText="1"/>
    </xf>
    <xf numFmtId="167" fontId="18" fillId="6" borderId="20" xfId="0" applyNumberFormat="1" applyFont="1" applyFill="1" applyBorder="1" applyAlignment="1">
      <alignment horizontal="right" wrapText="1"/>
    </xf>
    <xf numFmtId="167" fontId="18" fillId="7" borderId="20" xfId="0" applyNumberFormat="1" applyFont="1" applyFill="1" applyBorder="1" applyAlignment="1">
      <alignment horizontal="right" wrapText="1"/>
    </xf>
    <xf numFmtId="0" fontId="0" fillId="0" borderId="1" xfId="0" applyBorder="1"/>
    <xf numFmtId="170" fontId="21" fillId="8" borderId="3" xfId="0" applyNumberFormat="1" applyFont="1" applyFill="1" applyBorder="1" applyAlignment="1">
      <alignment horizontal="right" wrapText="1"/>
    </xf>
    <xf numFmtId="170" fontId="21" fillId="5" borderId="3" xfId="0" applyNumberFormat="1" applyFont="1" applyFill="1" applyBorder="1" applyAlignment="1">
      <alignment horizontal="right" wrapText="1"/>
    </xf>
    <xf numFmtId="170" fontId="20" fillId="8" borderId="6" xfId="6" applyNumberFormat="1" applyFont="1" applyFill="1" applyBorder="1"/>
    <xf numFmtId="170" fontId="20" fillId="5" borderId="6" xfId="6" applyNumberFormat="1" applyFont="1" applyFill="1" applyBorder="1"/>
    <xf numFmtId="170" fontId="21" fillId="2" borderId="0" xfId="0" applyNumberFormat="1" applyFont="1" applyFill="1" applyAlignment="1">
      <alignment wrapText="1"/>
    </xf>
    <xf numFmtId="170" fontId="1" fillId="0" borderId="0" xfId="1" applyNumberFormat="1">
      <alignment wrapText="1"/>
    </xf>
    <xf numFmtId="170" fontId="21" fillId="8" borderId="0" xfId="0" applyNumberFormat="1" applyFont="1" applyFill="1" applyAlignment="1">
      <alignment wrapText="1"/>
    </xf>
    <xf numFmtId="170" fontId="21" fillId="5" borderId="0" xfId="0" applyNumberFormat="1" applyFont="1" applyFill="1" applyAlignment="1">
      <alignment wrapText="1"/>
    </xf>
    <xf numFmtId="170" fontId="21" fillId="6" borderId="0" xfId="0" applyNumberFormat="1" applyFont="1" applyFill="1" applyAlignment="1">
      <alignment wrapText="1"/>
    </xf>
    <xf numFmtId="170" fontId="21" fillId="7" borderId="0" xfId="0" applyNumberFormat="1" applyFont="1" applyFill="1" applyAlignment="1">
      <alignment wrapText="1"/>
    </xf>
    <xf numFmtId="170" fontId="21" fillId="2" borderId="4" xfId="0" applyNumberFormat="1" applyFont="1" applyFill="1" applyBorder="1" applyAlignment="1">
      <alignment wrapText="1"/>
    </xf>
    <xf numFmtId="170" fontId="17" fillId="8" borderId="4" xfId="6" applyNumberFormat="1" applyFont="1" applyFill="1" applyBorder="1"/>
    <xf numFmtId="170" fontId="17" fillId="5" borderId="4" xfId="6" applyNumberFormat="1" applyFont="1" applyFill="1" applyBorder="1"/>
    <xf numFmtId="170" fontId="17" fillId="6" borderId="4" xfId="6" applyNumberFormat="1" applyFont="1" applyFill="1" applyBorder="1"/>
    <xf numFmtId="170" fontId="17" fillId="7" borderId="4" xfId="6" applyNumberFormat="1" applyFont="1" applyFill="1" applyBorder="1"/>
    <xf numFmtId="170" fontId="18" fillId="2" borderId="0" xfId="0" applyNumberFormat="1" applyFont="1" applyFill="1" applyAlignment="1">
      <alignment wrapText="1"/>
    </xf>
    <xf numFmtId="170" fontId="18" fillId="0" borderId="0" xfId="0" applyNumberFormat="1" applyFont="1" applyAlignment="1">
      <alignment wrapText="1"/>
    </xf>
    <xf numFmtId="169" fontId="20" fillId="6" borderId="26" xfId="6" applyNumberFormat="1" applyFont="1" applyFill="1" applyBorder="1"/>
    <xf numFmtId="169" fontId="20" fillId="7" borderId="0" xfId="6" applyNumberFormat="1" applyFont="1" applyFill="1"/>
    <xf numFmtId="169" fontId="17" fillId="8" borderId="20" xfId="6" applyNumberFormat="1" applyFont="1" applyFill="1" applyBorder="1"/>
    <xf numFmtId="169" fontId="17" fillId="5" borderId="20" xfId="6" applyNumberFormat="1" applyFont="1" applyFill="1" applyBorder="1"/>
    <xf numFmtId="169" fontId="17" fillId="6" borderId="20" xfId="6" applyNumberFormat="1" applyFont="1" applyFill="1" applyBorder="1"/>
    <xf numFmtId="169" fontId="17" fillId="7" borderId="20" xfId="6" applyNumberFormat="1" applyFont="1" applyFill="1" applyBorder="1"/>
    <xf numFmtId="169" fontId="20" fillId="6" borderId="0" xfId="6" applyNumberFormat="1" applyFont="1" applyFill="1"/>
    <xf numFmtId="0" fontId="29" fillId="2" borderId="0" xfId="0" applyFont="1" applyFill="1" applyAlignment="1">
      <alignment wrapText="1"/>
    </xf>
    <xf numFmtId="164" fontId="18" fillId="2" borderId="6" xfId="0" applyNumberFormat="1" applyFont="1" applyFill="1" applyBorder="1" applyAlignment="1">
      <alignment wrapText="1"/>
    </xf>
    <xf numFmtId="164" fontId="18" fillId="7" borderId="6" xfId="0" applyNumberFormat="1" applyFont="1" applyFill="1" applyBorder="1" applyAlignment="1">
      <alignment wrapText="1"/>
    </xf>
    <xf numFmtId="171" fontId="17" fillId="5" borderId="0" xfId="6" applyNumberFormat="1" applyFont="1" applyFill="1"/>
    <xf numFmtId="0" fontId="21" fillId="0" borderId="0" xfId="1" applyFont="1">
      <alignment wrapText="1"/>
    </xf>
    <xf numFmtId="171" fontId="17" fillId="6" borderId="0" xfId="6" applyNumberFormat="1" applyFont="1" applyFill="1"/>
    <xf numFmtId="171" fontId="17" fillId="7" borderId="0" xfId="6" applyNumberFormat="1" applyFont="1" applyFill="1"/>
    <xf numFmtId="170" fontId="21" fillId="0" borderId="4" xfId="0" applyNumberFormat="1" applyFont="1" applyBorder="1" applyAlignment="1">
      <alignment wrapText="1"/>
    </xf>
    <xf numFmtId="170" fontId="21" fillId="5" borderId="4" xfId="0" applyNumberFormat="1" applyFont="1" applyFill="1" applyBorder="1" applyAlignment="1">
      <alignment horizontal="right" wrapText="1"/>
    </xf>
    <xf numFmtId="170" fontId="18" fillId="5" borderId="4" xfId="0" applyNumberFormat="1" applyFont="1" applyFill="1" applyBorder="1" applyAlignment="1">
      <alignment horizontal="right" wrapText="1"/>
    </xf>
    <xf numFmtId="0" fontId="29" fillId="0" borderId="0" xfId="0" applyFont="1" applyAlignment="1">
      <alignment wrapText="1"/>
    </xf>
    <xf numFmtId="170" fontId="21" fillId="6" borderId="4" xfId="0" applyNumberFormat="1" applyFont="1" applyFill="1" applyBorder="1" applyAlignment="1">
      <alignment horizontal="right" wrapText="1"/>
    </xf>
    <xf numFmtId="170" fontId="18" fillId="6" borderId="4" xfId="0" applyNumberFormat="1" applyFont="1" applyFill="1" applyBorder="1" applyAlignment="1">
      <alignment horizontal="right" wrapText="1"/>
    </xf>
    <xf numFmtId="170" fontId="21" fillId="7" borderId="4" xfId="0" applyNumberFormat="1" applyFont="1" applyFill="1" applyBorder="1" applyAlignment="1">
      <alignment horizontal="right" wrapText="1"/>
    </xf>
    <xf numFmtId="170" fontId="18" fillId="7" borderId="4" xfId="0" applyNumberFormat="1" applyFont="1" applyFill="1" applyBorder="1" applyAlignment="1">
      <alignment horizontal="right" wrapText="1"/>
    </xf>
    <xf numFmtId="170" fontId="17" fillId="3" borderId="10" xfId="6" applyNumberFormat="1" applyFont="1" applyFill="1" applyBorder="1"/>
    <xf numFmtId="170" fontId="17" fillId="8" borderId="10" xfId="6" applyNumberFormat="1" applyFont="1" applyFill="1" applyBorder="1"/>
    <xf numFmtId="0" fontId="23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wrapText="1"/>
    </xf>
    <xf numFmtId="0" fontId="10" fillId="0" borderId="0" xfId="0" applyFont="1" applyAlignment="1">
      <alignment vertical="top"/>
    </xf>
    <xf numFmtId="0" fontId="10" fillId="2" borderId="3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24" fillId="0" borderId="3" xfId="0" applyFont="1" applyBorder="1" applyAlignment="1">
      <alignment vertical="top" wrapText="1"/>
    </xf>
    <xf numFmtId="0" fontId="24" fillId="2" borderId="3" xfId="0" applyFont="1" applyFill="1" applyBorder="1" applyAlignment="1">
      <alignment horizontal="left" vertical="top" wrapText="1"/>
    </xf>
  </cellXfs>
  <cellStyles count="7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Normal 2 34 2" xfId="6" xr:uid="{44CE9A5B-B05D-4627-A222-7DEBDE00A414}"/>
    <cellStyle name="Table (Normal)" xfId="1" xr:uid="{00000000-0005-0000-0000-000001000000}"/>
  </cellStyles>
  <dxfs count="0"/>
  <tableStyles count="0"/>
  <colors>
    <mruColors>
      <color rgb="FFF2F2F2"/>
      <color rgb="FFE5F6FF"/>
      <color rgb="FF00A7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342900</xdr:rowOff>
    </xdr:from>
    <xdr:to>
      <xdr:col>8</xdr:col>
      <xdr:colOff>247650</xdr:colOff>
      <xdr:row>10</xdr:row>
      <xdr:rowOff>342900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0B5BC0D-8725-428A-AAEF-9C12DE38F9D2}"/>
            </a:ext>
          </a:extLst>
        </xdr:cNvPr>
        <xdr:cNvCxnSpPr/>
      </xdr:nvCxnSpPr>
      <xdr:spPr>
        <a:xfrm>
          <a:off x="691515" y="2324100"/>
          <a:ext cx="4676775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512445</xdr:colOff>
      <xdr:row>11</xdr:row>
      <xdr:rowOff>76435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3E961D-BCA4-4218-882B-0920545A4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81200"/>
          <a:ext cx="512445" cy="438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showGridLines="0" tabSelected="1" showRuler="0" workbookViewId="0"/>
  </sheetViews>
  <sheetFormatPr defaultColWidth="13.44140625" defaultRowHeight="13.2" x14ac:dyDescent="0.25"/>
  <cols>
    <col min="1" max="7" width="9.21875" customWidth="1"/>
    <col min="8" max="17" width="9.5546875" customWidth="1"/>
  </cols>
  <sheetData>
    <row r="1" spans="1:17" ht="14.1" customHeight="1" x14ac:dyDescent="0.25"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</row>
    <row r="2" spans="1:17" ht="14.1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1:17" ht="29.1" customHeight="1" x14ac:dyDescent="0.25">
      <c r="A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17" ht="19.2" customHeight="1" x14ac:dyDescent="0.3">
      <c r="A4" s="127"/>
      <c r="B4" s="128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1:17" ht="14.1" customHeight="1" x14ac:dyDescent="0.2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1:17" ht="14.1" customHeight="1" x14ac:dyDescent="0.2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1:17" ht="14.1" customHeight="1" x14ac:dyDescent="0.2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1:17" ht="14.1" customHeight="1" x14ac:dyDescent="0.25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7" ht="14.1" customHeight="1" x14ac:dyDescent="0.25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1:17" ht="14.1" customHeight="1" x14ac:dyDescent="0.25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1:17" ht="29.1" customHeight="1" x14ac:dyDescent="0.25">
      <c r="A11" s="127"/>
      <c r="B11" s="254" t="s">
        <v>0</v>
      </c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127"/>
      <c r="O11" s="127"/>
      <c r="P11" s="127"/>
      <c r="Q11" s="127"/>
    </row>
    <row r="12" spans="1:17" ht="14.1" customHeight="1" x14ac:dyDescent="0.25">
      <c r="A12" s="127"/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127"/>
      <c r="O12" s="127"/>
      <c r="P12" s="127"/>
      <c r="Q12" s="127"/>
    </row>
    <row r="13" spans="1:17" ht="14.1" customHeight="1" x14ac:dyDescent="0.25">
      <c r="A13" s="127"/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127"/>
      <c r="O13" s="127"/>
      <c r="P13" s="127"/>
      <c r="Q13" s="127"/>
    </row>
    <row r="14" spans="1:17" ht="14.1" customHeight="1" x14ac:dyDescent="0.25">
      <c r="A14" s="127"/>
      <c r="B14" s="254"/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127"/>
      <c r="O14" s="127"/>
      <c r="P14" s="127"/>
      <c r="Q14" s="127"/>
    </row>
    <row r="15" spans="1:17" ht="14.1" customHeight="1" x14ac:dyDescent="0.25">
      <c r="A15" s="127"/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127"/>
      <c r="O15" s="127"/>
      <c r="P15" s="127"/>
      <c r="Q15" s="127"/>
    </row>
    <row r="16" spans="1:17" ht="14.1" customHeight="1" x14ac:dyDescent="0.25">
      <c r="A16" s="127"/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127"/>
      <c r="O16" s="127"/>
      <c r="P16" s="127"/>
      <c r="Q16" s="127"/>
    </row>
    <row r="17" spans="1:17" ht="14.1" customHeight="1" x14ac:dyDescent="0.25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ht="14.1" customHeight="1" x14ac:dyDescent="0.25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1:17" ht="14.1" customHeight="1" x14ac:dyDescent="0.2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1:17" ht="14.1" customHeight="1" x14ac:dyDescent="0.25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1:17" ht="14.1" customHeight="1" x14ac:dyDescent="0.25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1:17" ht="14.1" customHeight="1" x14ac:dyDescent="0.25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1:17" ht="14.1" customHeight="1" x14ac:dyDescent="0.25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1:17" ht="14.1" customHeight="1" x14ac:dyDescent="0.25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</sheetData>
  <mergeCells count="1">
    <mergeCell ref="B11:M16"/>
  </mergeCells>
  <pageMargins left="0.75" right="0.75" top="1" bottom="1" header="0.5" footer="0.5"/>
  <customProperties>
    <customPr name="_pios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6"/>
  <sheetViews>
    <sheetView showGridLines="0" showRuler="0" workbookViewId="0"/>
  </sheetViews>
  <sheetFormatPr defaultColWidth="13.21875" defaultRowHeight="13.2" x14ac:dyDescent="0.25"/>
  <cols>
    <col min="2" max="2" width="76.77734375" customWidth="1"/>
    <col min="3" max="3" width="17.21875" bestFit="1" customWidth="1"/>
    <col min="4" max="4" width="17.77734375" bestFit="1" customWidth="1"/>
    <col min="5" max="5" width="17.21875" bestFit="1" customWidth="1"/>
    <col min="6" max="6" width="13.5546875" customWidth="1"/>
    <col min="7" max="7" width="11" customWidth="1"/>
    <col min="8" max="8" width="13.77734375" customWidth="1"/>
    <col min="9" max="11" width="9.5546875" customWidth="1"/>
  </cols>
  <sheetData>
    <row r="1" spans="1:11" ht="1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3.25" customHeight="1" x14ac:dyDescent="0.35">
      <c r="A2" s="2"/>
      <c r="B2" s="3" t="s">
        <v>1</v>
      </c>
      <c r="C2" s="2"/>
      <c r="D2" s="2"/>
      <c r="E2" s="2"/>
      <c r="F2" s="2"/>
      <c r="G2" s="2"/>
      <c r="H2" s="2"/>
      <c r="I2" s="2"/>
      <c r="J2" s="2"/>
      <c r="K2" s="2"/>
    </row>
    <row r="3" spans="1:11" ht="16.8" customHeight="1" x14ac:dyDescent="0.25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2"/>
      <c r="B4" s="38"/>
      <c r="C4" s="2"/>
      <c r="D4" s="2"/>
      <c r="E4" s="2"/>
      <c r="F4" s="2"/>
      <c r="G4" s="2"/>
      <c r="H4" s="2"/>
      <c r="I4" s="2"/>
      <c r="J4" s="2"/>
      <c r="K4" s="2"/>
    </row>
    <row r="5" spans="1:11" ht="16.8" customHeight="1" x14ac:dyDescent="0.25">
      <c r="A5" s="2"/>
      <c r="B5" s="5" t="s">
        <v>1</v>
      </c>
      <c r="C5" s="39"/>
      <c r="D5" s="39"/>
      <c r="E5" s="39"/>
      <c r="H5" s="39"/>
      <c r="I5" s="2"/>
      <c r="J5" s="2"/>
      <c r="K5" s="2"/>
    </row>
    <row r="6" spans="1:11" ht="16.8" customHeight="1" x14ac:dyDescent="0.25">
      <c r="A6" s="2"/>
      <c r="B6" s="6" t="s">
        <v>3</v>
      </c>
      <c r="C6" s="7" t="s">
        <v>4</v>
      </c>
      <c r="D6" s="8" t="s">
        <v>5</v>
      </c>
      <c r="E6" s="8" t="s">
        <v>6</v>
      </c>
      <c r="F6" s="9" t="s">
        <v>7</v>
      </c>
      <c r="G6" s="8" t="s">
        <v>8</v>
      </c>
      <c r="H6" s="8" t="s">
        <v>6</v>
      </c>
      <c r="I6" s="2"/>
      <c r="J6" s="2"/>
      <c r="K6" s="2"/>
    </row>
    <row r="7" spans="1:11" ht="16.8" customHeight="1" x14ac:dyDescent="0.25">
      <c r="A7" s="2"/>
      <c r="B7" s="10" t="s">
        <v>9</v>
      </c>
      <c r="C7" s="138">
        <v>115853000</v>
      </c>
      <c r="D7" s="145">
        <v>122249000</v>
      </c>
      <c r="E7" s="146">
        <v>-5.2319446375839497E-2</v>
      </c>
      <c r="F7" s="138">
        <v>481819000</v>
      </c>
      <c r="G7" s="145">
        <v>489363000</v>
      </c>
      <c r="H7" s="146">
        <v>-1.54159591141954E-2</v>
      </c>
      <c r="I7" s="2"/>
      <c r="J7" s="2"/>
      <c r="K7" s="2"/>
    </row>
    <row r="8" spans="1:11" ht="16.8" customHeight="1" x14ac:dyDescent="0.25">
      <c r="A8" s="17"/>
      <c r="B8" s="2" t="s">
        <v>10</v>
      </c>
      <c r="C8" s="139">
        <v>77313000</v>
      </c>
      <c r="D8" s="147">
        <v>79341000</v>
      </c>
      <c r="E8" s="146">
        <v>-2.5560555072409001E-2</v>
      </c>
      <c r="F8" s="139">
        <v>322889000</v>
      </c>
      <c r="G8" s="147">
        <v>327993000</v>
      </c>
      <c r="H8" s="146">
        <v>-1.55613077108353E-2</v>
      </c>
      <c r="I8" s="17"/>
      <c r="J8" s="17"/>
      <c r="K8" s="2"/>
    </row>
    <row r="9" spans="1:11" ht="16.8" customHeight="1" x14ac:dyDescent="0.25">
      <c r="A9" s="17"/>
      <c r="B9" s="2" t="s">
        <v>11</v>
      </c>
      <c r="C9" s="139">
        <v>38540000</v>
      </c>
      <c r="D9" s="147">
        <v>42908000</v>
      </c>
      <c r="E9" s="146">
        <v>-0.10179919828470201</v>
      </c>
      <c r="F9" s="139">
        <v>158930000</v>
      </c>
      <c r="G9" s="147">
        <v>161370000</v>
      </c>
      <c r="H9" s="146">
        <v>-1.51205304579538E-2</v>
      </c>
      <c r="I9" s="17"/>
      <c r="J9" s="17"/>
      <c r="K9" s="2"/>
    </row>
    <row r="10" spans="1:11" ht="16.8" customHeight="1" x14ac:dyDescent="0.25">
      <c r="A10" s="17"/>
      <c r="B10" s="13" t="s">
        <v>12</v>
      </c>
      <c r="C10" s="140">
        <v>15350000</v>
      </c>
      <c r="D10" s="148">
        <v>19990000</v>
      </c>
      <c r="E10" s="149">
        <v>-0.232116058029014</v>
      </c>
      <c r="F10" s="140">
        <v>72870000</v>
      </c>
      <c r="G10" s="148">
        <v>85019000</v>
      </c>
      <c r="H10" s="149">
        <v>-0.14289746997729899</v>
      </c>
      <c r="I10" s="17"/>
      <c r="J10" s="17"/>
      <c r="K10" s="2"/>
    </row>
    <row r="11" spans="1:11" ht="16.8" customHeight="1" x14ac:dyDescent="0.25">
      <c r="A11" s="2"/>
      <c r="B11" s="15" t="s">
        <v>13</v>
      </c>
      <c r="C11" s="141">
        <v>131203000</v>
      </c>
      <c r="D11" s="150">
        <v>142239000</v>
      </c>
      <c r="E11" s="151">
        <v>-7.7587722073411594E-2</v>
      </c>
      <c r="F11" s="141">
        <v>554689000</v>
      </c>
      <c r="G11" s="150">
        <v>574382000</v>
      </c>
      <c r="H11" s="151">
        <v>-3.4285545159841398E-2</v>
      </c>
      <c r="I11" s="2"/>
      <c r="J11" s="2"/>
      <c r="K11" s="2"/>
    </row>
    <row r="12" spans="1:11" ht="16.8" customHeight="1" x14ac:dyDescent="0.25">
      <c r="A12" s="2"/>
      <c r="B12" s="16" t="s">
        <v>14</v>
      </c>
      <c r="C12" s="142">
        <v>116973000</v>
      </c>
      <c r="D12" s="152">
        <v>124354000</v>
      </c>
      <c r="E12" s="146">
        <v>-5.9354745323833599E-2</v>
      </c>
      <c r="F12" s="142">
        <v>490558000</v>
      </c>
      <c r="G12" s="152">
        <v>487506000</v>
      </c>
      <c r="H12" s="146">
        <v>6.2604357689956596E-3</v>
      </c>
      <c r="I12" s="2"/>
      <c r="J12" s="2"/>
      <c r="K12" s="2"/>
    </row>
    <row r="13" spans="1:11" ht="16.8" customHeight="1" x14ac:dyDescent="0.25">
      <c r="A13" s="17"/>
      <c r="B13" s="17" t="s">
        <v>15</v>
      </c>
      <c r="C13" s="143">
        <v>0.89154211412848805</v>
      </c>
      <c r="D13" s="153">
        <v>0.87426092703126401</v>
      </c>
      <c r="E13" s="146"/>
      <c r="F13" s="143">
        <v>0.884383861947866</v>
      </c>
      <c r="G13" s="153">
        <v>0.84874874212632001</v>
      </c>
      <c r="H13" s="146"/>
      <c r="I13" s="17"/>
      <c r="J13" s="17"/>
      <c r="K13" s="2"/>
    </row>
    <row r="14" spans="1:11" ht="16.8" customHeight="1" x14ac:dyDescent="0.25">
      <c r="A14" s="38"/>
      <c r="B14" s="13" t="s">
        <v>16</v>
      </c>
      <c r="C14" s="140">
        <v>-109647000</v>
      </c>
      <c r="D14" s="148">
        <v>-130423000</v>
      </c>
      <c r="E14" s="149">
        <v>-0.159297056500771</v>
      </c>
      <c r="F14" s="140">
        <v>-488917000</v>
      </c>
      <c r="G14" s="148">
        <v>-507796000</v>
      </c>
      <c r="H14" s="149">
        <v>-3.7178315701580901E-2</v>
      </c>
      <c r="I14" s="38"/>
      <c r="J14" s="38"/>
      <c r="K14" s="38"/>
    </row>
    <row r="15" spans="1:11" ht="16.8" customHeight="1" x14ac:dyDescent="0.25">
      <c r="A15" s="2"/>
      <c r="B15" s="16" t="s">
        <v>17</v>
      </c>
      <c r="C15" s="142">
        <v>7326000</v>
      </c>
      <c r="D15" s="152">
        <v>-6069000</v>
      </c>
      <c r="E15" s="154"/>
      <c r="F15" s="142">
        <v>1641000</v>
      </c>
      <c r="G15" s="152">
        <v>-20290000</v>
      </c>
      <c r="H15" s="154"/>
      <c r="I15" s="2"/>
      <c r="J15" s="2"/>
      <c r="K15" s="2"/>
    </row>
    <row r="16" spans="1:11" ht="16.8" customHeight="1" x14ac:dyDescent="0.25">
      <c r="A16" s="2"/>
      <c r="B16" s="18" t="s">
        <v>18</v>
      </c>
      <c r="C16" s="143">
        <v>5.58371378703231E-2</v>
      </c>
      <c r="D16" s="153">
        <v>-4.2667622803872401E-2</v>
      </c>
      <c r="E16" s="146"/>
      <c r="F16" s="143">
        <v>2.9584145349916798E-3</v>
      </c>
      <c r="G16" s="153">
        <v>-3.5324923134777898E-2</v>
      </c>
      <c r="H16" s="146"/>
      <c r="I16" s="2"/>
      <c r="J16" s="2"/>
      <c r="K16" s="2"/>
    </row>
    <row r="17" spans="1:11" ht="16.8" customHeight="1" x14ac:dyDescent="0.25">
      <c r="A17" s="2"/>
      <c r="B17" s="15" t="s">
        <v>19</v>
      </c>
      <c r="C17" s="141">
        <v>5124000</v>
      </c>
      <c r="D17" s="150">
        <v>-5726000</v>
      </c>
      <c r="E17" s="155"/>
      <c r="F17" s="141">
        <v>-6396000</v>
      </c>
      <c r="G17" s="150">
        <v>-17285000</v>
      </c>
      <c r="H17" s="155"/>
      <c r="I17" s="2"/>
      <c r="J17" s="2"/>
      <c r="K17" s="2"/>
    </row>
    <row r="18" spans="1:11" ht="16.8" customHeight="1" x14ac:dyDescent="0.25">
      <c r="A18" s="2"/>
      <c r="B18" s="16" t="s">
        <v>20</v>
      </c>
      <c r="C18" s="142">
        <v>4111000</v>
      </c>
      <c r="D18" s="152">
        <v>-5109000</v>
      </c>
      <c r="E18" s="154"/>
      <c r="F18" s="142">
        <v>31640000</v>
      </c>
      <c r="G18" s="152">
        <v>-4224000</v>
      </c>
      <c r="H18" s="154"/>
      <c r="I18" s="2"/>
      <c r="J18" s="2"/>
      <c r="K18" s="2"/>
    </row>
    <row r="19" spans="1:11" ht="16.8" customHeight="1" x14ac:dyDescent="0.25">
      <c r="A19" s="17"/>
      <c r="B19" s="19" t="s">
        <v>21</v>
      </c>
      <c r="C19" s="144">
        <v>3.1333125004763603E-2</v>
      </c>
      <c r="D19" s="156">
        <v>-3.5918418999008703E-2</v>
      </c>
      <c r="E19" s="157"/>
      <c r="F19" s="144">
        <v>5.7040972508919402E-2</v>
      </c>
      <c r="G19" s="156">
        <v>-7.3539908980434603E-3</v>
      </c>
      <c r="H19" s="157"/>
      <c r="I19" s="17"/>
      <c r="J19" s="17"/>
      <c r="K19" s="2"/>
    </row>
    <row r="20" spans="1:11" ht="27.45" customHeight="1" x14ac:dyDescent="0.25">
      <c r="A20" s="2"/>
      <c r="B20" s="135" t="s">
        <v>170</v>
      </c>
      <c r="C20" s="41"/>
      <c r="D20" s="41"/>
      <c r="E20" s="41"/>
      <c r="F20" s="41"/>
      <c r="G20" s="41"/>
      <c r="H20" s="41"/>
      <c r="I20" s="2"/>
      <c r="J20" s="2"/>
      <c r="K20" s="2"/>
    </row>
    <row r="21" spans="1:11" ht="16.8" customHeight="1" x14ac:dyDescent="0.25">
      <c r="A21" s="2"/>
      <c r="B21" s="38"/>
      <c r="C21" s="2"/>
      <c r="D21" s="2"/>
      <c r="E21" s="2"/>
      <c r="F21" s="2"/>
      <c r="G21" s="2"/>
      <c r="H21" s="2"/>
      <c r="I21" s="2"/>
      <c r="J21" s="2"/>
      <c r="K21" s="2"/>
    </row>
    <row r="22" spans="1:11" ht="16.8" customHeight="1" x14ac:dyDescent="0.25">
      <c r="A22" s="2"/>
      <c r="B22" s="5" t="s">
        <v>9</v>
      </c>
      <c r="C22" s="39"/>
      <c r="D22" s="39"/>
      <c r="E22" s="39"/>
      <c r="F22" s="39"/>
      <c r="G22" s="39"/>
      <c r="H22" s="39"/>
      <c r="I22" s="2"/>
      <c r="J22" s="2"/>
      <c r="K22" s="2"/>
    </row>
    <row r="23" spans="1:11" ht="16.8" customHeight="1" thickBot="1" x14ac:dyDescent="0.3">
      <c r="A23" s="2"/>
      <c r="B23" s="6" t="s">
        <v>3</v>
      </c>
      <c r="C23" s="7" t="s">
        <v>4</v>
      </c>
      <c r="D23" s="8" t="s">
        <v>5</v>
      </c>
      <c r="E23" s="8" t="s">
        <v>6</v>
      </c>
      <c r="F23" s="9" t="s">
        <v>7</v>
      </c>
      <c r="G23" s="8" t="s">
        <v>8</v>
      </c>
      <c r="H23" s="8" t="s">
        <v>6</v>
      </c>
      <c r="I23" s="2"/>
      <c r="J23" s="2"/>
      <c r="K23" s="2"/>
    </row>
    <row r="24" spans="1:11" ht="16.8" customHeight="1" x14ac:dyDescent="0.25">
      <c r="A24" s="2"/>
      <c r="B24" s="20" t="s">
        <v>22</v>
      </c>
      <c r="C24" s="138">
        <v>77313000</v>
      </c>
      <c r="D24" s="158">
        <v>79341000</v>
      </c>
      <c r="E24" s="146">
        <v>-2.5560555072409001E-2</v>
      </c>
      <c r="F24" s="138">
        <v>322889000</v>
      </c>
      <c r="G24" s="158">
        <v>327993000</v>
      </c>
      <c r="H24" s="146">
        <v>-1.55613077108353E-2</v>
      </c>
      <c r="I24" s="2"/>
      <c r="J24" s="2"/>
      <c r="K24" s="2"/>
    </row>
    <row r="25" spans="1:11" ht="16.8" customHeight="1" x14ac:dyDescent="0.25">
      <c r="A25" s="2"/>
      <c r="B25" s="21" t="s">
        <v>23</v>
      </c>
      <c r="C25" s="140">
        <v>38540000</v>
      </c>
      <c r="D25" s="148">
        <v>42908000</v>
      </c>
      <c r="E25" s="149">
        <v>-0.10179919828470201</v>
      </c>
      <c r="F25" s="140">
        <v>158930000</v>
      </c>
      <c r="G25" s="148">
        <v>161370000</v>
      </c>
      <c r="H25" s="149">
        <v>-1.51205304579538E-2</v>
      </c>
      <c r="I25" s="2"/>
      <c r="J25" s="2"/>
      <c r="K25" s="2"/>
    </row>
    <row r="26" spans="1:11" ht="16.8" customHeight="1" thickBot="1" x14ac:dyDescent="0.3">
      <c r="A26" s="2"/>
      <c r="B26" s="22" t="s">
        <v>24</v>
      </c>
      <c r="C26" s="160">
        <v>115853000</v>
      </c>
      <c r="D26" s="161">
        <v>122249000</v>
      </c>
      <c r="E26" s="162">
        <v>-5.2319446375839497E-2</v>
      </c>
      <c r="F26" s="163">
        <v>481819000</v>
      </c>
      <c r="G26" s="152">
        <v>489363000</v>
      </c>
      <c r="H26" s="162">
        <v>-1.54159591141954E-2</v>
      </c>
      <c r="I26" s="2"/>
      <c r="J26" s="2"/>
      <c r="K26" s="2"/>
    </row>
    <row r="27" spans="1:11" ht="15" customHeight="1" x14ac:dyDescent="0.25">
      <c r="A27" s="2"/>
      <c r="B27" s="20" t="s">
        <v>25</v>
      </c>
      <c r="C27" s="42"/>
      <c r="D27" s="42"/>
      <c r="E27" s="42"/>
      <c r="F27" s="138">
        <v>48690000</v>
      </c>
      <c r="G27" s="11">
        <v>14687000</v>
      </c>
      <c r="H27" s="12">
        <v>-2.3151766868659398</v>
      </c>
      <c r="I27" s="2"/>
      <c r="J27" s="2"/>
      <c r="K27" s="2"/>
    </row>
    <row r="28" spans="1:11" ht="15" customHeight="1" x14ac:dyDescent="0.25">
      <c r="A28" s="2"/>
      <c r="B28" s="23" t="s">
        <v>26</v>
      </c>
      <c r="C28" s="40"/>
      <c r="D28" s="40"/>
      <c r="E28" s="40"/>
      <c r="F28" s="166">
        <f>F27/F$26</f>
        <v>0.10105454537907388</v>
      </c>
      <c r="G28" s="168">
        <f>G27/G$26</f>
        <v>3.0012485619059878E-2</v>
      </c>
      <c r="H28" s="40"/>
      <c r="I28" s="2"/>
      <c r="J28" s="2"/>
      <c r="K28" s="2"/>
    </row>
    <row r="29" spans="1:11" ht="15" customHeight="1" x14ac:dyDescent="0.25">
      <c r="A29" s="2"/>
      <c r="B29" s="24" t="s">
        <v>27</v>
      </c>
      <c r="C29" s="43"/>
      <c r="D29" s="43"/>
      <c r="E29" s="43"/>
      <c r="F29" s="25">
        <v>31316000</v>
      </c>
      <c r="G29" s="147">
        <v>-20269580</v>
      </c>
      <c r="H29" s="146">
        <v>2.5449752782248098</v>
      </c>
      <c r="I29" s="2"/>
      <c r="J29" s="2"/>
      <c r="K29" s="2"/>
    </row>
    <row r="30" spans="1:11" ht="15" customHeight="1" thickBot="1" x14ac:dyDescent="0.3">
      <c r="A30" s="2"/>
      <c r="B30" s="26" t="s">
        <v>28</v>
      </c>
      <c r="C30" s="44"/>
      <c r="D30" s="44"/>
      <c r="E30" s="44"/>
      <c r="F30" s="167">
        <f>F29/F$26</f>
        <v>6.4995361328631707E-2</v>
      </c>
      <c r="G30" s="162">
        <f>G29/G$26</f>
        <v>-4.1420336233021292E-2</v>
      </c>
      <c r="H30" s="44"/>
      <c r="I30" s="2"/>
      <c r="J30" s="2"/>
      <c r="K30" s="2"/>
    </row>
    <row r="31" spans="1:11" ht="15" customHeight="1" x14ac:dyDescent="0.25">
      <c r="A31" s="2"/>
      <c r="B31" s="45"/>
      <c r="C31" s="46"/>
      <c r="D31" s="46"/>
      <c r="E31" s="46"/>
      <c r="F31" s="46"/>
      <c r="G31" s="42"/>
      <c r="H31" s="46"/>
      <c r="I31" s="2"/>
      <c r="J31" s="2"/>
      <c r="K31" s="2"/>
    </row>
    <row r="32" spans="1:11" ht="16.8" customHeight="1" x14ac:dyDescent="0.25">
      <c r="A32" s="2"/>
      <c r="B32" s="47"/>
      <c r="G32" s="48"/>
      <c r="H32" s="48"/>
      <c r="I32" s="2"/>
      <c r="J32" s="2"/>
      <c r="K32" s="2"/>
    </row>
    <row r="33" spans="1:11" ht="16.8" customHeight="1" x14ac:dyDescent="0.25">
      <c r="A33" s="2"/>
      <c r="B33" s="6" t="s">
        <v>29</v>
      </c>
      <c r="C33" s="9" t="s">
        <v>4</v>
      </c>
      <c r="D33" s="8" t="s">
        <v>5</v>
      </c>
      <c r="E33" s="8" t="s">
        <v>6</v>
      </c>
      <c r="F33" s="9" t="s">
        <v>7</v>
      </c>
      <c r="G33" s="8" t="s">
        <v>8</v>
      </c>
      <c r="H33" s="8" t="s">
        <v>6</v>
      </c>
      <c r="I33" s="2"/>
      <c r="J33" s="2"/>
      <c r="K33" s="2"/>
    </row>
    <row r="34" spans="1:11" ht="16.8" customHeight="1" x14ac:dyDescent="0.25">
      <c r="A34" s="2"/>
      <c r="B34" s="20" t="s">
        <v>30</v>
      </c>
      <c r="C34" s="138">
        <v>77313000</v>
      </c>
      <c r="D34" s="158">
        <v>79341000</v>
      </c>
      <c r="E34" s="146">
        <v>-2.5560555072409001E-2</v>
      </c>
      <c r="F34" s="138">
        <v>322889000</v>
      </c>
      <c r="G34" s="158">
        <v>327993000</v>
      </c>
      <c r="H34" s="146">
        <v>-1.55613077108353E-2</v>
      </c>
      <c r="I34" s="2"/>
      <c r="J34" s="2"/>
      <c r="K34" s="2"/>
    </row>
    <row r="35" spans="1:11" ht="16.8" customHeight="1" x14ac:dyDescent="0.25">
      <c r="A35" s="2"/>
      <c r="B35" s="21" t="s">
        <v>31</v>
      </c>
      <c r="C35" s="140">
        <v>486000</v>
      </c>
      <c r="D35" s="14">
        <v>8890000</v>
      </c>
      <c r="E35" s="149"/>
      <c r="F35" s="140">
        <v>-415000</v>
      </c>
      <c r="G35" s="159">
        <v>-2253000</v>
      </c>
      <c r="H35" s="149"/>
      <c r="I35" s="2"/>
      <c r="J35" s="2"/>
      <c r="K35" s="2"/>
    </row>
    <row r="36" spans="1:11" ht="16.8" customHeight="1" thickBot="1" x14ac:dyDescent="0.3">
      <c r="A36" s="2"/>
      <c r="B36" s="22" t="s">
        <v>32</v>
      </c>
      <c r="C36" s="160">
        <v>77799000</v>
      </c>
      <c r="D36" s="161">
        <v>88231000</v>
      </c>
      <c r="E36" s="162">
        <v>-0.118235087440922</v>
      </c>
      <c r="F36" s="163">
        <v>322474000</v>
      </c>
      <c r="G36" s="161">
        <v>325740000</v>
      </c>
      <c r="H36" s="162">
        <v>-1.00264014244489E-2</v>
      </c>
      <c r="I36" s="2"/>
      <c r="J36" s="2"/>
      <c r="K36" s="2"/>
    </row>
    <row r="37" spans="1:11" ht="16.8" customHeight="1" x14ac:dyDescent="0.25">
      <c r="A37" s="2"/>
      <c r="B37" s="20"/>
      <c r="C37" s="46"/>
      <c r="D37" s="46"/>
      <c r="E37" s="46"/>
      <c r="F37" s="46"/>
      <c r="G37" s="46"/>
      <c r="H37" s="46"/>
      <c r="I37" s="2"/>
      <c r="J37" s="2"/>
      <c r="K37" s="2"/>
    </row>
    <row r="38" spans="1:11" ht="16.8" customHeight="1" x14ac:dyDescent="0.25">
      <c r="A38" s="2"/>
      <c r="B38" s="38"/>
      <c r="C38" s="2"/>
      <c r="D38" s="2"/>
      <c r="E38" s="2"/>
      <c r="F38" s="2"/>
      <c r="G38" s="2"/>
      <c r="H38" s="2"/>
      <c r="I38" s="2"/>
      <c r="J38" s="2"/>
      <c r="K38" s="2"/>
    </row>
    <row r="39" spans="1:11" ht="16.8" customHeight="1" x14ac:dyDescent="0.25">
      <c r="A39" s="2"/>
      <c r="B39" s="5" t="s">
        <v>12</v>
      </c>
      <c r="C39" s="39"/>
      <c r="D39" s="39"/>
      <c r="E39" s="39"/>
      <c r="F39" s="39"/>
      <c r="G39" s="39"/>
      <c r="H39" s="39"/>
      <c r="I39" s="2"/>
      <c r="J39" s="2"/>
      <c r="K39" s="2"/>
    </row>
    <row r="40" spans="1:11" ht="16.8" customHeight="1" thickBot="1" x14ac:dyDescent="0.3">
      <c r="A40" s="2"/>
      <c r="B40" s="6" t="s">
        <v>3</v>
      </c>
      <c r="C40" s="9" t="s">
        <v>4</v>
      </c>
      <c r="D40" s="8" t="s">
        <v>5</v>
      </c>
      <c r="E40" s="8" t="s">
        <v>6</v>
      </c>
      <c r="F40" s="9" t="s">
        <v>7</v>
      </c>
      <c r="G40" s="8" t="s">
        <v>8</v>
      </c>
      <c r="H40" s="8" t="s">
        <v>6</v>
      </c>
      <c r="I40" s="2"/>
      <c r="J40" s="2"/>
      <c r="K40" s="2"/>
    </row>
    <row r="41" spans="1:11" ht="16.8" customHeight="1" thickBot="1" x14ac:dyDescent="0.3">
      <c r="A41" s="2"/>
      <c r="B41" s="27" t="s">
        <v>33</v>
      </c>
      <c r="C41" s="160">
        <v>15350000</v>
      </c>
      <c r="D41" s="161">
        <v>19990000</v>
      </c>
      <c r="E41" s="29">
        <v>-0.232116058029014</v>
      </c>
      <c r="F41" s="163">
        <v>72870000</v>
      </c>
      <c r="G41" s="28">
        <v>85019000</v>
      </c>
      <c r="H41" s="169">
        <v>-0.14289746997729899</v>
      </c>
      <c r="I41" s="2"/>
      <c r="J41" s="2"/>
      <c r="K41" s="2"/>
    </row>
    <row r="42" spans="1:11" ht="15" customHeight="1" x14ac:dyDescent="0.25">
      <c r="A42" s="2"/>
      <c r="B42" s="20" t="s">
        <v>25</v>
      </c>
      <c r="C42" s="46"/>
      <c r="D42" s="42"/>
      <c r="E42" s="42"/>
      <c r="F42" s="139">
        <v>6251000</v>
      </c>
      <c r="G42" s="11">
        <v>6782000</v>
      </c>
      <c r="H42" s="12">
        <v>-7.8295488056620496E-2</v>
      </c>
      <c r="I42" s="2"/>
      <c r="J42" s="2"/>
      <c r="K42" s="2"/>
    </row>
    <row r="43" spans="1:11" ht="15" customHeight="1" x14ac:dyDescent="0.25">
      <c r="A43" s="2"/>
      <c r="B43" s="23" t="s">
        <v>26</v>
      </c>
      <c r="D43" s="40"/>
      <c r="E43" s="40"/>
      <c r="F43" s="166">
        <f>F42/F$41</f>
        <v>8.578290105667627E-2</v>
      </c>
      <c r="G43" s="168">
        <f>G42/G$41</f>
        <v>7.9770404262576602E-2</v>
      </c>
      <c r="H43" s="40"/>
      <c r="I43" s="2"/>
      <c r="J43" s="2"/>
      <c r="K43" s="2"/>
    </row>
    <row r="44" spans="1:11" ht="15" customHeight="1" x14ac:dyDescent="0.25">
      <c r="A44" s="2"/>
      <c r="B44" s="24" t="s">
        <v>27</v>
      </c>
      <c r="C44" s="49"/>
      <c r="D44" s="43"/>
      <c r="E44" s="43"/>
      <c r="F44" s="170">
        <v>5632000</v>
      </c>
      <c r="G44" s="147">
        <v>6185780</v>
      </c>
      <c r="H44" s="146">
        <v>-8.9524684033379806E-2</v>
      </c>
      <c r="I44" s="2"/>
      <c r="J44" s="2"/>
      <c r="K44" s="2"/>
    </row>
    <row r="45" spans="1:11" ht="16.8" customHeight="1" thickBot="1" x14ac:dyDescent="0.3">
      <c r="A45" s="2"/>
      <c r="B45" s="26" t="s">
        <v>28</v>
      </c>
      <c r="C45" s="44"/>
      <c r="D45" s="44"/>
      <c r="E45" s="44"/>
      <c r="F45" s="167">
        <f>F44/F$41</f>
        <v>7.7288321668725124E-2</v>
      </c>
      <c r="G45" s="162">
        <f>G44/G$41</f>
        <v>7.2757618885190375E-2</v>
      </c>
      <c r="H45" s="44"/>
      <c r="I45" s="2"/>
      <c r="J45" s="2"/>
      <c r="K45" s="2"/>
    </row>
    <row r="46" spans="1:11" ht="16.8" customHeight="1" x14ac:dyDescent="0.25">
      <c r="A46" s="2"/>
      <c r="B46" s="20"/>
      <c r="C46" s="46"/>
      <c r="D46" s="46"/>
      <c r="E46" s="46"/>
      <c r="F46" s="46"/>
      <c r="G46" s="42"/>
      <c r="H46" s="46"/>
      <c r="I46" s="2"/>
      <c r="J46" s="2"/>
      <c r="K46" s="2"/>
    </row>
    <row r="47" spans="1:11" ht="16.8" customHeight="1" x14ac:dyDescent="0.25">
      <c r="A47" s="2"/>
      <c r="B47" s="50"/>
      <c r="H47" s="51"/>
      <c r="I47" s="2"/>
      <c r="J47" s="2"/>
      <c r="K47" s="2"/>
    </row>
    <row r="48" spans="1:11" ht="16.8" customHeight="1" x14ac:dyDescent="0.25">
      <c r="A48" s="2"/>
      <c r="B48" s="5" t="s">
        <v>34</v>
      </c>
      <c r="C48" s="39"/>
      <c r="D48" s="52"/>
      <c r="H48" s="51"/>
      <c r="I48" s="2"/>
      <c r="J48" s="2"/>
      <c r="K48" s="2"/>
    </row>
    <row r="49" spans="1:11" ht="16.8" customHeight="1" thickBot="1" x14ac:dyDescent="0.3">
      <c r="A49" s="2"/>
      <c r="B49" s="6" t="s">
        <v>29</v>
      </c>
      <c r="C49" s="30" t="s">
        <v>4</v>
      </c>
      <c r="D49" s="31" t="s">
        <v>5</v>
      </c>
      <c r="E49" s="9" t="s">
        <v>7</v>
      </c>
      <c r="F49" s="8" t="s">
        <v>8</v>
      </c>
      <c r="H49" s="51"/>
      <c r="I49" s="2"/>
      <c r="J49" s="2"/>
      <c r="K49" s="2"/>
    </row>
    <row r="50" spans="1:11" ht="16.8" customHeight="1" x14ac:dyDescent="0.25">
      <c r="A50" s="2"/>
      <c r="B50" s="32" t="s">
        <v>35</v>
      </c>
      <c r="C50" s="252">
        <v>7326000</v>
      </c>
      <c r="D50" s="253">
        <v>-6069000</v>
      </c>
      <c r="E50" s="252">
        <v>1641000</v>
      </c>
      <c r="F50" s="253">
        <v>-20290000</v>
      </c>
      <c r="H50" s="51"/>
      <c r="I50" s="2"/>
      <c r="J50" s="2"/>
      <c r="K50" s="2"/>
    </row>
    <row r="51" spans="1:11" ht="16.8" customHeight="1" x14ac:dyDescent="0.25">
      <c r="A51" s="2"/>
      <c r="B51" s="33" t="s">
        <v>36</v>
      </c>
      <c r="C51" s="139">
        <v>4511000</v>
      </c>
      <c r="D51" s="147">
        <v>8923000</v>
      </c>
      <c r="E51" s="139">
        <v>17992000</v>
      </c>
      <c r="F51" s="147">
        <v>35553000</v>
      </c>
      <c r="H51" s="51"/>
      <c r="I51" s="2"/>
      <c r="J51" s="2"/>
      <c r="K51" s="2"/>
    </row>
    <row r="52" spans="1:11" ht="16.8" customHeight="1" x14ac:dyDescent="0.25">
      <c r="A52" s="2"/>
      <c r="B52" s="2" t="s">
        <v>37</v>
      </c>
      <c r="C52" s="139">
        <v>3116000</v>
      </c>
      <c r="D52" s="147">
        <v>1109000</v>
      </c>
      <c r="E52" s="139">
        <v>12978000</v>
      </c>
      <c r="F52" s="147">
        <v>11152000</v>
      </c>
      <c r="H52" s="51"/>
      <c r="I52" s="2"/>
      <c r="J52" s="2"/>
      <c r="K52" s="2"/>
    </row>
    <row r="53" spans="1:11" ht="16.8" customHeight="1" x14ac:dyDescent="0.25">
      <c r="A53" s="2"/>
      <c r="B53" s="2" t="s">
        <v>38</v>
      </c>
      <c r="C53" s="139">
        <v>-273000</v>
      </c>
      <c r="D53" s="147">
        <v>-4167000</v>
      </c>
      <c r="E53" s="139">
        <v>-848000</v>
      </c>
      <c r="F53" s="147">
        <v>-5572000</v>
      </c>
      <c r="H53" s="51"/>
      <c r="I53" s="2"/>
      <c r="J53" s="2"/>
      <c r="K53" s="2"/>
    </row>
    <row r="54" spans="1:11" ht="16.8" customHeight="1" x14ac:dyDescent="0.25">
      <c r="A54" s="2"/>
      <c r="B54" s="2" t="s">
        <v>39</v>
      </c>
      <c r="C54" s="139">
        <v>-17131000</v>
      </c>
      <c r="D54" s="147">
        <v>-7049000</v>
      </c>
      <c r="E54" s="139">
        <v>29242000</v>
      </c>
      <c r="F54" s="147">
        <v>-19793000</v>
      </c>
      <c r="H54" s="51"/>
      <c r="I54" s="2"/>
      <c r="J54" s="2"/>
      <c r="K54" s="2"/>
    </row>
    <row r="55" spans="1:11" ht="16.8" customHeight="1" x14ac:dyDescent="0.25">
      <c r="A55" s="2"/>
      <c r="B55" s="2" t="s">
        <v>40</v>
      </c>
      <c r="C55" s="139">
        <v>12636000</v>
      </c>
      <c r="D55" s="147">
        <v>4958000</v>
      </c>
      <c r="E55" s="139">
        <v>-8401000</v>
      </c>
      <c r="F55" s="147">
        <v>-747000</v>
      </c>
      <c r="H55" s="51"/>
      <c r="I55" s="2"/>
      <c r="J55" s="2"/>
      <c r="K55" s="2"/>
    </row>
    <row r="56" spans="1:11" ht="16.8" customHeight="1" x14ac:dyDescent="0.25">
      <c r="A56" s="2"/>
      <c r="B56" s="2" t="s">
        <v>41</v>
      </c>
      <c r="C56" s="139">
        <v>-1681000</v>
      </c>
      <c r="D56" s="147">
        <v>-521000</v>
      </c>
      <c r="E56" s="139">
        <v>-5697000</v>
      </c>
      <c r="F56" s="147">
        <v>1049000</v>
      </c>
      <c r="H56" s="51"/>
      <c r="I56" s="2"/>
      <c r="J56" s="2"/>
      <c r="K56" s="2"/>
    </row>
    <row r="57" spans="1:11" ht="16.8" customHeight="1" x14ac:dyDescent="0.25">
      <c r="A57" s="2"/>
      <c r="B57" s="13" t="s">
        <v>42</v>
      </c>
      <c r="C57" s="140">
        <v>-9535000</v>
      </c>
      <c r="D57" s="148">
        <v>-2293000</v>
      </c>
      <c r="E57" s="140">
        <v>-34197000</v>
      </c>
      <c r="F57" s="148">
        <v>-5576000</v>
      </c>
      <c r="H57" s="51"/>
      <c r="I57" s="2"/>
      <c r="J57" s="2"/>
      <c r="K57" s="2"/>
    </row>
    <row r="58" spans="1:11" ht="16.8" customHeight="1" x14ac:dyDescent="0.25">
      <c r="A58" s="2"/>
      <c r="B58" s="22" t="s">
        <v>43</v>
      </c>
      <c r="C58" s="160">
        <v>-1031000</v>
      </c>
      <c r="D58" s="161">
        <v>-5109000</v>
      </c>
      <c r="E58" s="160">
        <v>12710000</v>
      </c>
      <c r="F58" s="161">
        <v>-4224000</v>
      </c>
      <c r="H58" s="51"/>
      <c r="I58" s="2"/>
      <c r="J58" s="2"/>
      <c r="K58" s="2"/>
    </row>
    <row r="59" spans="1:11" ht="16.8" customHeight="1" x14ac:dyDescent="0.25">
      <c r="A59" s="2"/>
      <c r="B59" s="53"/>
      <c r="C59" s="164"/>
      <c r="D59" s="165"/>
      <c r="E59" s="164"/>
      <c r="F59" s="165"/>
      <c r="H59" s="51"/>
      <c r="I59" s="2"/>
      <c r="J59" s="2"/>
      <c r="K59" s="2"/>
    </row>
    <row r="60" spans="1:11" ht="16.8" customHeight="1" x14ac:dyDescent="0.25">
      <c r="A60" s="2"/>
      <c r="B60" s="34" t="s">
        <v>44</v>
      </c>
      <c r="C60" s="139">
        <v>-2494000</v>
      </c>
      <c r="D60" s="147">
        <v>-2379000</v>
      </c>
      <c r="E60" s="139">
        <v>-9456000</v>
      </c>
      <c r="F60" s="147">
        <v>-9014000</v>
      </c>
      <c r="H60" s="51"/>
      <c r="I60" s="2"/>
      <c r="J60" s="2"/>
      <c r="K60" s="2"/>
    </row>
    <row r="61" spans="1:11" ht="16.8" customHeight="1" x14ac:dyDescent="0.25">
      <c r="A61" s="2"/>
      <c r="B61" s="34" t="s">
        <v>45</v>
      </c>
      <c r="C61" s="139">
        <v>-811000</v>
      </c>
      <c r="D61" s="147">
        <v>-68000</v>
      </c>
      <c r="E61" s="139">
        <v>-811000</v>
      </c>
      <c r="F61" s="147">
        <v>-38880000</v>
      </c>
      <c r="H61" s="51"/>
      <c r="I61" s="2"/>
      <c r="J61" s="2"/>
      <c r="K61" s="2"/>
    </row>
    <row r="62" spans="1:11" ht="16.8" customHeight="1" x14ac:dyDescent="0.25">
      <c r="A62" s="2"/>
      <c r="B62" s="35" t="s">
        <v>46</v>
      </c>
      <c r="C62" s="140">
        <v>193000</v>
      </c>
      <c r="D62" s="148">
        <v>756590</v>
      </c>
      <c r="E62" s="140">
        <v>-3294490</v>
      </c>
      <c r="F62" s="148">
        <v>576991</v>
      </c>
      <c r="H62" s="51"/>
      <c r="I62" s="2"/>
      <c r="J62" s="2"/>
      <c r="K62" s="2"/>
    </row>
    <row r="63" spans="1:11" ht="16.8" customHeight="1" x14ac:dyDescent="0.25">
      <c r="A63" s="2"/>
      <c r="B63" s="36" t="s">
        <v>47</v>
      </c>
      <c r="C63" s="160">
        <v>-4143000</v>
      </c>
      <c r="D63" s="161">
        <v>-6799410</v>
      </c>
      <c r="E63" s="160">
        <v>-851490</v>
      </c>
      <c r="F63" s="161">
        <v>-51541009</v>
      </c>
      <c r="H63" s="51"/>
      <c r="I63" s="2"/>
      <c r="J63" s="2"/>
      <c r="K63" s="2"/>
    </row>
    <row r="64" spans="1:11" ht="16.8" customHeight="1" x14ac:dyDescent="0.25">
      <c r="A64" s="2"/>
      <c r="B64" s="54"/>
      <c r="C64" s="55"/>
      <c r="D64" s="55"/>
      <c r="E64" s="55"/>
      <c r="F64" s="55"/>
      <c r="H64" s="51"/>
      <c r="I64" s="2"/>
      <c r="J64" s="2"/>
      <c r="K64" s="2"/>
    </row>
    <row r="65" spans="1:11" ht="16.8" customHeight="1" x14ac:dyDescent="0.25">
      <c r="A65" s="2"/>
      <c r="B65" s="50"/>
      <c r="H65" s="51"/>
      <c r="I65" s="2"/>
      <c r="J65" s="2"/>
      <c r="K65" s="2"/>
    </row>
    <row r="66" spans="1:11" ht="16.8" customHeight="1" x14ac:dyDescent="0.25">
      <c r="A66" s="2"/>
      <c r="B66" s="5" t="s">
        <v>48</v>
      </c>
      <c r="C66" s="39"/>
      <c r="D66" s="39"/>
      <c r="E66" s="39"/>
      <c r="F66" s="2"/>
      <c r="G66" s="2"/>
      <c r="H66" s="2"/>
      <c r="I66" s="2"/>
      <c r="J66" s="2"/>
      <c r="K66" s="2"/>
    </row>
    <row r="67" spans="1:11" ht="16.8" customHeight="1" x14ac:dyDescent="0.25">
      <c r="A67" s="2"/>
      <c r="B67" s="6" t="s">
        <v>29</v>
      </c>
      <c r="C67" s="30">
        <v>46022</v>
      </c>
      <c r="D67" s="31">
        <v>45930</v>
      </c>
      <c r="E67" s="31">
        <v>45657</v>
      </c>
      <c r="F67" s="2"/>
      <c r="G67" s="2"/>
      <c r="H67" s="2"/>
      <c r="I67" s="2"/>
      <c r="J67" s="2"/>
      <c r="K67" s="2"/>
    </row>
    <row r="68" spans="1:11" ht="16.8" customHeight="1" x14ac:dyDescent="0.25">
      <c r="A68" s="2"/>
      <c r="B68" s="20" t="s">
        <v>49</v>
      </c>
      <c r="C68" s="138">
        <v>429121000</v>
      </c>
      <c r="D68" s="145">
        <v>428636000</v>
      </c>
      <c r="E68" s="145">
        <v>429538000</v>
      </c>
      <c r="F68" s="2"/>
      <c r="G68" s="2"/>
      <c r="H68" s="2"/>
      <c r="I68" s="2"/>
      <c r="J68" s="2"/>
      <c r="K68" s="2"/>
    </row>
    <row r="69" spans="1:11" ht="16.8" customHeight="1" x14ac:dyDescent="0.25">
      <c r="A69" s="2"/>
      <c r="B69" s="2" t="s">
        <v>50</v>
      </c>
      <c r="C69" s="139">
        <v>17009000</v>
      </c>
      <c r="D69" s="147">
        <v>16581000</v>
      </c>
      <c r="E69" s="147">
        <v>19231000</v>
      </c>
      <c r="F69" s="2"/>
      <c r="G69" s="2"/>
      <c r="H69" s="2"/>
      <c r="I69" s="2"/>
      <c r="J69" s="2"/>
      <c r="K69" s="2"/>
    </row>
    <row r="70" spans="1:11" ht="16.8" customHeight="1" x14ac:dyDescent="0.25">
      <c r="A70" s="2"/>
      <c r="B70" s="21" t="s">
        <v>12</v>
      </c>
      <c r="C70" s="140">
        <v>20110000</v>
      </c>
      <c r="D70" s="148">
        <v>21302000</v>
      </c>
      <c r="E70" s="148">
        <v>20783000</v>
      </c>
      <c r="F70" s="2"/>
      <c r="G70" s="2"/>
      <c r="H70" s="2"/>
      <c r="I70" s="2"/>
      <c r="J70" s="2"/>
      <c r="K70" s="2"/>
    </row>
    <row r="71" spans="1:11" ht="16.8" customHeight="1" x14ac:dyDescent="0.25">
      <c r="A71" s="2"/>
      <c r="B71" s="16" t="s">
        <v>51</v>
      </c>
      <c r="C71" s="142">
        <v>466240000</v>
      </c>
      <c r="D71" s="152">
        <v>466519000</v>
      </c>
      <c r="E71" s="152">
        <v>469552000</v>
      </c>
      <c r="F71" s="2"/>
      <c r="G71" s="2"/>
      <c r="H71" s="2"/>
      <c r="I71" s="2"/>
      <c r="J71" s="2"/>
      <c r="K71" s="2"/>
    </row>
    <row r="72" spans="1:11" ht="16.8" customHeight="1" x14ac:dyDescent="0.25">
      <c r="A72" s="2"/>
      <c r="B72" s="37" t="s">
        <v>52</v>
      </c>
      <c r="C72" s="140">
        <v>-42158000</v>
      </c>
      <c r="D72" s="148">
        <v>-55073000</v>
      </c>
      <c r="E72" s="148">
        <v>-37069000</v>
      </c>
      <c r="F72" s="2"/>
      <c r="G72" s="2"/>
      <c r="H72" s="2"/>
      <c r="I72" s="2"/>
      <c r="J72" s="2"/>
      <c r="K72" s="2"/>
    </row>
    <row r="73" spans="1:11" ht="16.8" customHeight="1" x14ac:dyDescent="0.25">
      <c r="A73" s="2"/>
      <c r="B73" s="22" t="s">
        <v>48</v>
      </c>
      <c r="C73" s="160">
        <v>424082000</v>
      </c>
      <c r="D73" s="161">
        <v>411446000</v>
      </c>
      <c r="E73" s="161">
        <v>432483000</v>
      </c>
      <c r="G73" s="51"/>
      <c r="H73" s="51"/>
      <c r="I73" s="2"/>
      <c r="J73" s="2"/>
      <c r="K73" s="2"/>
    </row>
    <row r="74" spans="1:11" ht="15" customHeight="1" x14ac:dyDescent="0.25">
      <c r="A74" s="2"/>
      <c r="B74" s="45"/>
      <c r="C74" s="46"/>
      <c r="D74" s="46"/>
      <c r="E74" s="20"/>
      <c r="F74" s="2"/>
      <c r="G74" s="2"/>
      <c r="H74" s="2"/>
      <c r="I74" s="2"/>
      <c r="J74" s="2"/>
      <c r="K74" s="2"/>
    </row>
    <row r="75" spans="1:11" ht="15" customHeight="1" x14ac:dyDescent="0.25"/>
    <row r="76" spans="1:11" ht="15" customHeight="1" x14ac:dyDescent="0.25"/>
  </sheetData>
  <pageMargins left="0.75" right="0.75" top="1" bottom="1" header="0.5" footer="0.5"/>
  <customProperties>
    <customPr name="_pios_id" r:id="rId1"/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"/>
  <sheetViews>
    <sheetView showGridLines="0" showRuler="0" workbookViewId="0"/>
  </sheetViews>
  <sheetFormatPr defaultColWidth="13.21875" defaultRowHeight="13.2" x14ac:dyDescent="0.25"/>
  <cols>
    <col min="2" max="2" width="65.5546875" customWidth="1"/>
    <col min="3" max="7" width="12.44140625" customWidth="1"/>
    <col min="9" max="9" width="0.77734375" customWidth="1"/>
    <col min="11" max="11" width="0.77734375" customWidth="1"/>
  </cols>
  <sheetData>
    <row r="1" spans="1:12" ht="16.8" customHeight="1" x14ac:dyDescent="0.25">
      <c r="A1" s="2"/>
      <c r="B1" s="2"/>
      <c r="C1" s="2"/>
      <c r="D1" s="2"/>
      <c r="E1" s="2"/>
    </row>
    <row r="2" spans="1:12" ht="23.25" customHeight="1" x14ac:dyDescent="0.35">
      <c r="A2" s="2"/>
      <c r="B2" s="255" t="s">
        <v>53</v>
      </c>
      <c r="C2" s="255"/>
      <c r="D2" s="255"/>
      <c r="E2" s="255"/>
      <c r="F2" s="255"/>
    </row>
    <row r="3" spans="1:12" ht="16.8" customHeight="1" x14ac:dyDescent="0.25">
      <c r="A3" s="2"/>
      <c r="B3" s="4" t="str">
        <f>'1. Key figures table'!$B$3</f>
        <v>Fourth quarter and full year 2025 results</v>
      </c>
      <c r="C3" s="2"/>
      <c r="D3" s="2"/>
      <c r="E3" s="2"/>
    </row>
    <row r="4" spans="1:12" ht="16.8" customHeight="1" x14ac:dyDescent="0.25">
      <c r="A4" s="2"/>
      <c r="B4" s="38"/>
      <c r="C4" s="2"/>
      <c r="D4" s="2"/>
      <c r="E4" s="2"/>
    </row>
    <row r="5" spans="1:12" ht="16.8" customHeight="1" x14ac:dyDescent="0.25">
      <c r="A5" s="2"/>
      <c r="B5" s="39"/>
      <c r="C5" s="39"/>
      <c r="D5" s="39"/>
      <c r="E5" s="39"/>
    </row>
    <row r="6" spans="1:12" ht="16.8" customHeight="1" thickBot="1" x14ac:dyDescent="0.3">
      <c r="A6" s="2"/>
      <c r="B6" s="6" t="s">
        <v>29</v>
      </c>
      <c r="C6" s="8" t="s">
        <v>54</v>
      </c>
      <c r="D6" s="8" t="s">
        <v>5</v>
      </c>
      <c r="E6" s="8" t="s">
        <v>55</v>
      </c>
      <c r="F6" s="8" t="s">
        <v>56</v>
      </c>
      <c r="G6" s="8" t="s">
        <v>57</v>
      </c>
      <c r="H6" s="56" t="s">
        <v>4</v>
      </c>
      <c r="J6" s="57" t="s">
        <v>7</v>
      </c>
      <c r="L6" s="58" t="s">
        <v>8</v>
      </c>
    </row>
    <row r="7" spans="1:12" ht="16.8" customHeight="1" x14ac:dyDescent="0.25">
      <c r="A7" s="2"/>
      <c r="B7" s="59" t="s">
        <v>49</v>
      </c>
      <c r="C7" s="147">
        <v>78057000</v>
      </c>
      <c r="D7" s="147">
        <v>79342000</v>
      </c>
      <c r="E7" s="147">
        <v>79675000</v>
      </c>
      <c r="F7" s="147">
        <v>86356000</v>
      </c>
      <c r="G7" s="147">
        <v>79545000</v>
      </c>
      <c r="H7" s="171">
        <v>77313000</v>
      </c>
      <c r="I7" s="172"/>
      <c r="J7" s="173">
        <v>322889000</v>
      </c>
      <c r="K7" s="172"/>
      <c r="L7" s="174">
        <v>327993000</v>
      </c>
    </row>
    <row r="8" spans="1:12" ht="16.8" customHeight="1" x14ac:dyDescent="0.25">
      <c r="A8" s="2"/>
      <c r="B8" s="60" t="s">
        <v>50</v>
      </c>
      <c r="C8" s="147">
        <v>41716000</v>
      </c>
      <c r="D8" s="175">
        <v>42907000</v>
      </c>
      <c r="E8" s="175">
        <v>41791000</v>
      </c>
      <c r="F8" s="147">
        <v>39884000</v>
      </c>
      <c r="G8" s="175">
        <v>38715000</v>
      </c>
      <c r="H8" s="176">
        <v>38540000</v>
      </c>
      <c r="I8" s="172"/>
      <c r="J8" s="177">
        <v>158930000</v>
      </c>
      <c r="K8" s="172"/>
      <c r="L8" s="174">
        <v>161370000</v>
      </c>
    </row>
    <row r="9" spans="1:12" ht="16.8" customHeight="1" x14ac:dyDescent="0.25">
      <c r="A9" s="2"/>
      <c r="B9" s="61" t="s">
        <v>9</v>
      </c>
      <c r="C9" s="178">
        <v>119773000</v>
      </c>
      <c r="D9" s="152">
        <v>122249000</v>
      </c>
      <c r="E9" s="152">
        <v>121466000</v>
      </c>
      <c r="F9" s="178">
        <v>126240000</v>
      </c>
      <c r="G9" s="152">
        <v>118260000</v>
      </c>
      <c r="H9" s="179">
        <v>115853000</v>
      </c>
      <c r="I9" s="172"/>
      <c r="J9" s="180">
        <v>481819000</v>
      </c>
      <c r="K9" s="172"/>
      <c r="L9" s="181">
        <v>489363000</v>
      </c>
    </row>
    <row r="10" spans="1:12" ht="16.8" customHeight="1" x14ac:dyDescent="0.25">
      <c r="A10" s="2"/>
      <c r="B10" s="21" t="s">
        <v>12</v>
      </c>
      <c r="C10" s="148">
        <v>20906000</v>
      </c>
      <c r="D10" s="148">
        <v>19990000</v>
      </c>
      <c r="E10" s="148">
        <v>18938000</v>
      </c>
      <c r="F10" s="148">
        <v>19958000</v>
      </c>
      <c r="G10" s="148">
        <v>18624000</v>
      </c>
      <c r="H10" s="182">
        <v>15350000</v>
      </c>
      <c r="I10" s="172"/>
      <c r="J10" s="183">
        <v>72870000</v>
      </c>
      <c r="K10" s="172"/>
      <c r="L10" s="184">
        <v>85019000</v>
      </c>
    </row>
    <row r="11" spans="1:12" ht="16.8" customHeight="1" x14ac:dyDescent="0.25">
      <c r="A11" s="2"/>
      <c r="B11" s="16" t="s">
        <v>13</v>
      </c>
      <c r="C11" s="152">
        <v>140679000</v>
      </c>
      <c r="D11" s="152">
        <v>142239000</v>
      </c>
      <c r="E11" s="152">
        <v>140404000</v>
      </c>
      <c r="F11" s="152">
        <v>146198000</v>
      </c>
      <c r="G11" s="152">
        <v>136884000</v>
      </c>
      <c r="H11" s="179">
        <v>131203000</v>
      </c>
      <c r="I11" s="172"/>
      <c r="J11" s="180">
        <v>554689000</v>
      </c>
      <c r="K11" s="172"/>
      <c r="L11" s="185">
        <v>574382000</v>
      </c>
    </row>
    <row r="12" spans="1:12" ht="16.8" customHeight="1" x14ac:dyDescent="0.25">
      <c r="A12" s="2"/>
      <c r="B12" s="21" t="s">
        <v>58</v>
      </c>
      <c r="C12" s="148">
        <v>-18905000</v>
      </c>
      <c r="D12" s="148">
        <v>-17885000</v>
      </c>
      <c r="E12" s="148">
        <v>-17241000</v>
      </c>
      <c r="F12" s="148">
        <v>-17889000</v>
      </c>
      <c r="G12" s="148">
        <v>-14771000</v>
      </c>
      <c r="H12" s="182">
        <v>-14230000</v>
      </c>
      <c r="I12" s="172"/>
      <c r="J12" s="183">
        <v>-64131000</v>
      </c>
      <c r="K12" s="172"/>
      <c r="L12" s="184">
        <v>-86876000</v>
      </c>
    </row>
    <row r="13" spans="1:12" ht="16.8" customHeight="1" x14ac:dyDescent="0.25">
      <c r="A13" s="2"/>
      <c r="B13" s="16" t="s">
        <v>14</v>
      </c>
      <c r="C13" s="152">
        <v>121774000</v>
      </c>
      <c r="D13" s="152">
        <v>124354000</v>
      </c>
      <c r="E13" s="152">
        <v>123163000</v>
      </c>
      <c r="F13" s="152">
        <v>128309000</v>
      </c>
      <c r="G13" s="152">
        <v>122113000</v>
      </c>
      <c r="H13" s="179">
        <v>116973000</v>
      </c>
      <c r="I13" s="172"/>
      <c r="J13" s="180">
        <v>490558000</v>
      </c>
      <c r="K13" s="172"/>
      <c r="L13" s="185">
        <v>487506000</v>
      </c>
    </row>
    <row r="14" spans="1:12" ht="16.8" customHeight="1" x14ac:dyDescent="0.25">
      <c r="A14" s="2"/>
      <c r="B14" s="62" t="s">
        <v>15</v>
      </c>
      <c r="C14" s="186">
        <v>0.86561604788205804</v>
      </c>
      <c r="D14" s="186">
        <v>0.87426092703126401</v>
      </c>
      <c r="E14" s="186">
        <v>0.87720435315233203</v>
      </c>
      <c r="F14" s="186">
        <v>0.87763854498693505</v>
      </c>
      <c r="G14" s="186">
        <v>0.892091113643669</v>
      </c>
      <c r="H14" s="187">
        <v>0.89154211412848805</v>
      </c>
      <c r="J14" s="188">
        <v>0.884383861947866</v>
      </c>
      <c r="L14" s="189">
        <v>0.84874874212632001</v>
      </c>
    </row>
    <row r="15" spans="1:12" ht="16.8" customHeight="1" x14ac:dyDescent="0.25">
      <c r="A15" s="2"/>
      <c r="B15" s="66"/>
      <c r="C15" s="190"/>
      <c r="D15" s="190"/>
      <c r="E15" s="190"/>
      <c r="F15" s="190"/>
      <c r="G15" s="190"/>
      <c r="H15" s="191"/>
      <c r="J15" s="192"/>
      <c r="L15" s="193"/>
    </row>
    <row r="16" spans="1:12" ht="16.8" customHeight="1" x14ac:dyDescent="0.25">
      <c r="A16" s="2"/>
      <c r="B16" s="63" t="s">
        <v>59</v>
      </c>
      <c r="C16" s="147">
        <v>-44355000</v>
      </c>
      <c r="D16" s="147">
        <v>-45690000</v>
      </c>
      <c r="E16" s="147">
        <v>-36944000</v>
      </c>
      <c r="F16" s="147">
        <v>-36141000</v>
      </c>
      <c r="G16" s="147">
        <v>-33980000</v>
      </c>
      <c r="H16" s="171">
        <v>-37481000</v>
      </c>
      <c r="I16" s="172"/>
      <c r="J16" s="173">
        <v>-144546000</v>
      </c>
      <c r="K16" s="172"/>
      <c r="L16" s="174">
        <v>-176967000</v>
      </c>
    </row>
    <row r="17" spans="1:12" ht="16.8" customHeight="1" x14ac:dyDescent="0.25">
      <c r="A17" s="2"/>
      <c r="B17" s="63" t="s">
        <v>60</v>
      </c>
      <c r="C17" s="147">
        <v>-46230000</v>
      </c>
      <c r="D17" s="147">
        <v>-46736000</v>
      </c>
      <c r="E17" s="147">
        <v>-47437000</v>
      </c>
      <c r="F17" s="147">
        <v>-53171000</v>
      </c>
      <c r="G17" s="147">
        <v>-47418000</v>
      </c>
      <c r="H17" s="171">
        <v>-37597000</v>
      </c>
      <c r="I17" s="172"/>
      <c r="J17" s="173">
        <v>-185623000</v>
      </c>
      <c r="K17" s="172"/>
      <c r="L17" s="174">
        <v>-185144000</v>
      </c>
    </row>
    <row r="18" spans="1:12" ht="16.8" customHeight="1" x14ac:dyDescent="0.25">
      <c r="A18" s="2"/>
      <c r="B18" s="63" t="s">
        <v>61</v>
      </c>
      <c r="C18" s="147">
        <v>-14575000</v>
      </c>
      <c r="D18" s="147">
        <v>-16930000</v>
      </c>
      <c r="E18" s="147">
        <v>-11821000</v>
      </c>
      <c r="F18" s="147">
        <v>-12815000</v>
      </c>
      <c r="G18" s="147">
        <v>-10565000</v>
      </c>
      <c r="H18" s="171">
        <v>-12744000</v>
      </c>
      <c r="I18" s="172"/>
      <c r="J18" s="173">
        <v>-47945000</v>
      </c>
      <c r="K18" s="172"/>
      <c r="L18" s="174">
        <v>-60052000</v>
      </c>
    </row>
    <row r="19" spans="1:12" ht="16.8" customHeight="1" x14ac:dyDescent="0.25">
      <c r="A19" s="2"/>
      <c r="B19" t="s">
        <v>62</v>
      </c>
      <c r="C19" s="147">
        <v>-20723000</v>
      </c>
      <c r="D19" s="147">
        <v>-21067000</v>
      </c>
      <c r="E19" s="147">
        <v>-21244000</v>
      </c>
      <c r="F19" s="147">
        <v>-45998000</v>
      </c>
      <c r="G19" s="147">
        <v>-21736000</v>
      </c>
      <c r="H19" s="171">
        <v>-21825000</v>
      </c>
      <c r="I19" s="172"/>
      <c r="J19" s="173">
        <v>-110803000</v>
      </c>
      <c r="K19" s="172"/>
      <c r="L19" s="174">
        <v>-85633000</v>
      </c>
    </row>
    <row r="20" spans="1:12" ht="16.8" customHeight="1" x14ac:dyDescent="0.25">
      <c r="A20" s="2"/>
      <c r="B20" s="38" t="s">
        <v>63</v>
      </c>
      <c r="C20" s="152">
        <v>-125883000</v>
      </c>
      <c r="D20" s="152">
        <v>-130423000</v>
      </c>
      <c r="E20" s="152">
        <v>-117446000</v>
      </c>
      <c r="F20" s="152">
        <v>-148125000</v>
      </c>
      <c r="G20" s="152">
        <v>-113699000</v>
      </c>
      <c r="H20" s="179">
        <v>-109647000</v>
      </c>
      <c r="I20" s="172"/>
      <c r="J20" s="180">
        <v>-488917000</v>
      </c>
      <c r="K20" s="172"/>
      <c r="L20" s="185">
        <v>-507796000</v>
      </c>
    </row>
    <row r="21" spans="1:12" ht="16.8" customHeight="1" x14ac:dyDescent="0.25">
      <c r="A21" s="2"/>
      <c r="B21" s="67"/>
      <c r="C21" s="208"/>
      <c r="D21" s="208"/>
      <c r="E21" s="208"/>
      <c r="F21" s="208"/>
      <c r="G21" s="208"/>
      <c r="H21" s="209"/>
      <c r="J21" s="210"/>
      <c r="L21" s="211"/>
    </row>
    <row r="22" spans="1:12" ht="16.8" customHeight="1" x14ac:dyDescent="0.25">
      <c r="A22" s="2"/>
      <c r="B22" s="16" t="s">
        <v>64</v>
      </c>
      <c r="C22" s="152">
        <v>-4109000</v>
      </c>
      <c r="D22" s="152">
        <v>-6069000</v>
      </c>
      <c r="E22" s="152">
        <v>5717000</v>
      </c>
      <c r="F22" s="152">
        <v>-19816000</v>
      </c>
      <c r="G22" s="152">
        <v>8414000</v>
      </c>
      <c r="H22" s="179">
        <v>7326000</v>
      </c>
      <c r="I22" s="172"/>
      <c r="J22" s="180">
        <v>1641000</v>
      </c>
      <c r="K22" s="172"/>
      <c r="L22" s="185">
        <v>-20290000</v>
      </c>
    </row>
    <row r="23" spans="1:12" ht="16.8" customHeight="1" x14ac:dyDescent="0.25">
      <c r="A23" s="2"/>
      <c r="B23" s="64" t="s">
        <v>18</v>
      </c>
      <c r="C23" s="153">
        <v>-2.9208339553167099E-2</v>
      </c>
      <c r="D23" s="153">
        <v>-4.2667622803872401E-2</v>
      </c>
      <c r="E23" s="153">
        <v>4.07182131563203E-2</v>
      </c>
      <c r="F23" s="153">
        <v>-0.13554220987975199</v>
      </c>
      <c r="G23" s="153">
        <v>6.1468104380351198E-2</v>
      </c>
      <c r="H23" s="194">
        <v>5.58371378703231E-2</v>
      </c>
      <c r="J23" s="195">
        <v>2.9584145349916798E-3</v>
      </c>
      <c r="L23" s="196">
        <v>-3.5324923134777898E-2</v>
      </c>
    </row>
    <row r="24" spans="1:12" ht="16.8" customHeight="1" x14ac:dyDescent="0.25">
      <c r="A24" s="2"/>
      <c r="B24" s="63"/>
      <c r="C24" s="124"/>
      <c r="D24" s="124"/>
      <c r="E24" s="124"/>
      <c r="F24" s="124"/>
      <c r="G24" s="124"/>
      <c r="H24" s="125"/>
      <c r="J24" s="197"/>
      <c r="L24" s="198"/>
    </row>
    <row r="25" spans="1:12" ht="16.8" customHeight="1" x14ac:dyDescent="0.25">
      <c r="A25" s="2"/>
      <c r="B25" s="21" t="s">
        <v>65</v>
      </c>
      <c r="C25" s="148">
        <v>2018000</v>
      </c>
      <c r="D25" s="148">
        <v>1450000</v>
      </c>
      <c r="E25" s="148">
        <v>-22000</v>
      </c>
      <c r="F25" s="148">
        <v>-752000</v>
      </c>
      <c r="G25" s="148">
        <v>1917000</v>
      </c>
      <c r="H25" s="182">
        <v>105000</v>
      </c>
      <c r="I25" s="172"/>
      <c r="J25" s="183">
        <v>1248000</v>
      </c>
      <c r="K25" s="172"/>
      <c r="L25" s="184">
        <v>8749000</v>
      </c>
    </row>
    <row r="26" spans="1:12" ht="16.8" customHeight="1" x14ac:dyDescent="0.25">
      <c r="A26" s="2"/>
      <c r="B26" s="16" t="s">
        <v>66</v>
      </c>
      <c r="C26" s="152">
        <v>-2091000</v>
      </c>
      <c r="D26" s="152">
        <v>-4619000</v>
      </c>
      <c r="E26" s="152">
        <v>5695000</v>
      </c>
      <c r="F26" s="152">
        <v>-20568000</v>
      </c>
      <c r="G26" s="152">
        <v>10331000</v>
      </c>
      <c r="H26" s="179">
        <v>7431000</v>
      </c>
      <c r="I26" s="172"/>
      <c r="J26" s="180">
        <v>2889000</v>
      </c>
      <c r="K26" s="172"/>
      <c r="L26" s="185">
        <v>-11541000</v>
      </c>
    </row>
    <row r="27" spans="1:12" ht="16.8" customHeight="1" x14ac:dyDescent="0.25">
      <c r="A27" s="2"/>
      <c r="B27" s="73"/>
      <c r="C27" s="124"/>
      <c r="D27" s="124"/>
      <c r="E27" s="124"/>
      <c r="F27" s="124"/>
      <c r="G27" s="124"/>
      <c r="H27" s="125"/>
      <c r="J27" s="197"/>
      <c r="L27" s="198"/>
    </row>
    <row r="28" spans="1:12" ht="16.8" customHeight="1" x14ac:dyDescent="0.25">
      <c r="A28" s="2"/>
      <c r="B28" s="21" t="s">
        <v>67</v>
      </c>
      <c r="C28" s="148">
        <v>-2288000</v>
      </c>
      <c r="D28" s="148">
        <v>-1107000</v>
      </c>
      <c r="E28" s="148">
        <v>-2681000</v>
      </c>
      <c r="F28" s="148">
        <v>-3064000</v>
      </c>
      <c r="G28" s="148">
        <v>-1233000</v>
      </c>
      <c r="H28" s="182">
        <v>-2307000</v>
      </c>
      <c r="I28" s="172"/>
      <c r="J28" s="183">
        <v>-9285000</v>
      </c>
      <c r="K28" s="172"/>
      <c r="L28" s="184">
        <v>-5744000</v>
      </c>
    </row>
    <row r="29" spans="1:12" ht="16.8" customHeight="1" thickBot="1" x14ac:dyDescent="0.3">
      <c r="A29" s="2"/>
      <c r="B29" s="22" t="s">
        <v>68</v>
      </c>
      <c r="C29" s="152">
        <v>-4379000</v>
      </c>
      <c r="D29" s="152">
        <v>-5726000</v>
      </c>
      <c r="E29" s="152">
        <v>3014000</v>
      </c>
      <c r="F29" s="152">
        <v>-23632000</v>
      </c>
      <c r="G29" s="152">
        <v>9098000</v>
      </c>
      <c r="H29" s="179">
        <v>5124000</v>
      </c>
      <c r="I29" s="172"/>
      <c r="J29" s="180">
        <v>-6396000</v>
      </c>
      <c r="K29" s="172"/>
      <c r="L29" s="185">
        <v>-17285000</v>
      </c>
    </row>
    <row r="30" spans="1:12" ht="16.8" customHeight="1" x14ac:dyDescent="0.25">
      <c r="A30" s="2"/>
      <c r="B30" s="136" t="s">
        <v>171</v>
      </c>
      <c r="C30" s="137"/>
      <c r="D30" s="137"/>
      <c r="E30" s="137"/>
      <c r="F30" s="137"/>
      <c r="G30" s="137"/>
      <c r="H30" s="137"/>
      <c r="J30" s="199"/>
      <c r="L30" s="199"/>
    </row>
    <row r="31" spans="1:12" ht="16.8" customHeight="1" x14ac:dyDescent="0.25">
      <c r="A31" s="2"/>
      <c r="B31" s="75" t="s">
        <v>69</v>
      </c>
      <c r="C31" s="75"/>
      <c r="D31" s="75"/>
      <c r="E31" s="75"/>
      <c r="F31" s="75"/>
      <c r="G31" s="75"/>
      <c r="H31" s="75"/>
      <c r="J31" s="65"/>
      <c r="L31" s="65"/>
    </row>
    <row r="32" spans="1:12" ht="16.8" customHeight="1" x14ac:dyDescent="0.25">
      <c r="A32" s="2"/>
      <c r="B32" s="38"/>
    </row>
    <row r="33" spans="1:12" ht="16.8" customHeight="1" thickBot="1" x14ac:dyDescent="0.3">
      <c r="A33" s="2"/>
      <c r="B33" s="5" t="s">
        <v>70</v>
      </c>
      <c r="H33" s="212"/>
      <c r="J33" s="212"/>
      <c r="L33" s="212"/>
    </row>
    <row r="34" spans="1:12" ht="16.8" customHeight="1" x14ac:dyDescent="0.25">
      <c r="A34" s="2"/>
      <c r="B34" s="10" t="s">
        <v>71</v>
      </c>
      <c r="C34" s="200">
        <v>123921000</v>
      </c>
      <c r="D34" s="200">
        <v>122976000</v>
      </c>
      <c r="E34" s="200">
        <v>123163000</v>
      </c>
      <c r="F34" s="200">
        <v>124194000</v>
      </c>
      <c r="G34" s="200">
        <v>124493000</v>
      </c>
      <c r="H34" s="171">
        <v>124598000</v>
      </c>
      <c r="I34" s="201"/>
      <c r="J34" s="173">
        <v>124116739</v>
      </c>
      <c r="K34" s="201"/>
      <c r="L34" s="174">
        <v>124020748</v>
      </c>
    </row>
    <row r="35" spans="1:12" ht="16.8" customHeight="1" thickBot="1" x14ac:dyDescent="0.3">
      <c r="A35" s="2"/>
      <c r="B35" s="26" t="s">
        <v>72</v>
      </c>
      <c r="C35" s="147">
        <v>126725000</v>
      </c>
      <c r="D35" s="147">
        <v>125973000</v>
      </c>
      <c r="E35" s="147">
        <v>126208000</v>
      </c>
      <c r="F35" s="147">
        <v>126973000</v>
      </c>
      <c r="G35" s="147">
        <v>127846000</v>
      </c>
      <c r="H35" s="171">
        <v>128521000</v>
      </c>
      <c r="I35" s="201"/>
      <c r="J35" s="173">
        <v>128461394</v>
      </c>
      <c r="K35" s="201"/>
      <c r="L35" s="174">
        <v>127696128</v>
      </c>
    </row>
    <row r="36" spans="1:12" ht="16.8" customHeight="1" x14ac:dyDescent="0.25">
      <c r="A36" s="2"/>
      <c r="B36" s="20"/>
      <c r="C36" s="126"/>
      <c r="D36" s="126"/>
      <c r="E36" s="126"/>
      <c r="F36" s="126"/>
      <c r="G36" s="126"/>
      <c r="H36" s="126"/>
      <c r="I36" s="202"/>
      <c r="J36" s="126"/>
      <c r="K36" s="202"/>
      <c r="L36" s="126"/>
    </row>
    <row r="37" spans="1:12" ht="16.8" customHeight="1" thickBot="1" x14ac:dyDescent="0.3">
      <c r="A37" s="2"/>
      <c r="B37" s="5" t="s">
        <v>73</v>
      </c>
      <c r="C37" s="203"/>
      <c r="D37" s="203"/>
      <c r="E37" s="203"/>
      <c r="F37" s="203"/>
      <c r="G37" s="203"/>
      <c r="H37" s="203"/>
      <c r="I37" s="202"/>
      <c r="J37" s="203"/>
      <c r="K37" s="202"/>
      <c r="L37" s="203"/>
    </row>
    <row r="38" spans="1:12" ht="16.8" customHeight="1" x14ac:dyDescent="0.25">
      <c r="A38" s="2"/>
      <c r="B38" s="10" t="s">
        <v>71</v>
      </c>
      <c r="C38" s="204">
        <v>-3.5337126190257501E-2</v>
      </c>
      <c r="D38" s="204">
        <v>-4.6562040585087901E-2</v>
      </c>
      <c r="E38" s="204">
        <v>2.44719113366576E-2</v>
      </c>
      <c r="F38" s="204">
        <v>-0.19028300571138901</v>
      </c>
      <c r="G38" s="204">
        <v>7.3080285014718097E-2</v>
      </c>
      <c r="H38" s="205">
        <v>4.1124166491236201E-2</v>
      </c>
      <c r="I38" s="202"/>
      <c r="J38" s="206">
        <v>-5.1532130569431102E-2</v>
      </c>
      <c r="K38" s="202"/>
      <c r="L38" s="207">
        <v>-0.13937184123417801</v>
      </c>
    </row>
    <row r="39" spans="1:12" ht="16.8" customHeight="1" thickBot="1" x14ac:dyDescent="0.3">
      <c r="A39" s="2"/>
      <c r="B39" s="26" t="s">
        <v>74</v>
      </c>
      <c r="C39" s="204">
        <v>-3.5337126190257501E-2</v>
      </c>
      <c r="D39" s="204">
        <v>-4.6562040585087901E-2</v>
      </c>
      <c r="E39" s="204">
        <v>2.38815733852463E-2</v>
      </c>
      <c r="F39" s="204">
        <v>-0.19028300571138901</v>
      </c>
      <c r="G39" s="204">
        <v>7.1163643684934497E-2</v>
      </c>
      <c r="H39" s="205">
        <v>3.9869107324151103E-2</v>
      </c>
      <c r="I39" s="202"/>
      <c r="J39" s="206">
        <v>-5.1532130569431102E-2</v>
      </c>
      <c r="K39" s="202"/>
      <c r="L39" s="207">
        <v>-0.13937184123417801</v>
      </c>
    </row>
    <row r="40" spans="1:12" ht="16.8" customHeight="1" x14ac:dyDescent="0.25">
      <c r="A40" s="2"/>
      <c r="B40" s="256" t="s">
        <v>75</v>
      </c>
      <c r="C40" s="257"/>
      <c r="D40" s="257"/>
      <c r="E40" s="257"/>
      <c r="F40" s="257"/>
      <c r="G40" s="257"/>
      <c r="H40" s="257"/>
      <c r="J40" s="45"/>
      <c r="L40" s="45"/>
    </row>
    <row r="41" spans="1:12" ht="16.8" customHeight="1" x14ac:dyDescent="0.25">
      <c r="A41" s="2"/>
      <c r="B41" s="258"/>
      <c r="C41" s="258"/>
      <c r="D41" s="258"/>
      <c r="E41" s="258"/>
      <c r="F41" s="258"/>
      <c r="G41" s="258"/>
      <c r="H41" s="258"/>
    </row>
  </sheetData>
  <mergeCells count="2">
    <mergeCell ref="B2:F2"/>
    <mergeCell ref="B40:H41"/>
  </mergeCells>
  <pageMargins left="0.75" right="0.75" top="1" bottom="1" header="0.5" footer="0.5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8"/>
  <sheetViews>
    <sheetView showGridLines="0" showRuler="0" workbookViewId="0"/>
  </sheetViews>
  <sheetFormatPr defaultColWidth="13.21875" defaultRowHeight="13.2" x14ac:dyDescent="0.25"/>
  <cols>
    <col min="2" max="2" width="47.77734375" customWidth="1"/>
    <col min="3" max="9" width="10.21875" customWidth="1"/>
  </cols>
  <sheetData>
    <row r="1" spans="1:12" ht="16.8" customHeight="1" x14ac:dyDescent="0.25">
      <c r="A1" s="2"/>
      <c r="B1" s="2"/>
      <c r="C1" s="2"/>
      <c r="D1" s="2"/>
      <c r="E1" s="2"/>
      <c r="F1" s="2"/>
    </row>
    <row r="2" spans="1:12" ht="23.25" customHeight="1" x14ac:dyDescent="0.35">
      <c r="A2" s="2"/>
      <c r="B2" s="255" t="s">
        <v>76</v>
      </c>
      <c r="C2" s="255"/>
      <c r="D2" s="255"/>
      <c r="E2" s="255"/>
      <c r="F2" s="2"/>
    </row>
    <row r="3" spans="1:12" ht="16.8" customHeight="1" x14ac:dyDescent="0.25">
      <c r="A3" s="2"/>
      <c r="B3" s="76" t="str">
        <f>'1. Key figures table'!$B$3</f>
        <v>Fourth quarter and full year 2025 results</v>
      </c>
      <c r="C3" s="2"/>
      <c r="D3" s="2"/>
      <c r="E3" s="2"/>
      <c r="F3" s="2"/>
    </row>
    <row r="4" spans="1:12" ht="16.8" customHeight="1" thickBot="1" x14ac:dyDescent="0.3">
      <c r="A4" s="2"/>
      <c r="B4" s="5"/>
      <c r="C4" s="39"/>
      <c r="D4" s="39"/>
      <c r="E4" s="39"/>
      <c r="F4" s="39"/>
    </row>
    <row r="5" spans="1:12" ht="16.8" customHeight="1" thickBot="1" x14ac:dyDescent="0.3">
      <c r="A5" s="50"/>
      <c r="B5" s="77" t="s">
        <v>29</v>
      </c>
      <c r="C5" s="31" t="s">
        <v>77</v>
      </c>
      <c r="D5" s="31" t="s">
        <v>78</v>
      </c>
      <c r="E5" s="31" t="s">
        <v>79</v>
      </c>
      <c r="F5" s="31" t="s">
        <v>80</v>
      </c>
      <c r="G5" s="31" t="s">
        <v>81</v>
      </c>
      <c r="H5" s="31" t="s">
        <v>82</v>
      </c>
      <c r="I5" s="78" t="s">
        <v>83</v>
      </c>
      <c r="L5" s="1"/>
    </row>
    <row r="6" spans="1:12" ht="16.8" customHeight="1" x14ac:dyDescent="0.25">
      <c r="A6" s="2"/>
      <c r="B6" s="10" t="s">
        <v>84</v>
      </c>
      <c r="C6" s="147">
        <v>192294000</v>
      </c>
      <c r="D6" s="147">
        <v>192294000</v>
      </c>
      <c r="E6" s="147">
        <v>192294000</v>
      </c>
      <c r="F6" s="147">
        <v>192294000</v>
      </c>
      <c r="G6" s="147">
        <v>192294000</v>
      </c>
      <c r="H6" s="147">
        <v>192294000</v>
      </c>
      <c r="I6" s="171">
        <v>192294000</v>
      </c>
    </row>
    <row r="7" spans="1:12" ht="16.8" customHeight="1" x14ac:dyDescent="0.25">
      <c r="A7" s="2"/>
      <c r="B7" s="79" t="s">
        <v>85</v>
      </c>
      <c r="C7" s="147">
        <v>11392000</v>
      </c>
      <c r="D7" s="147">
        <v>7027000</v>
      </c>
      <c r="E7" s="147">
        <v>2233000</v>
      </c>
      <c r="F7" s="147">
        <v>9678000</v>
      </c>
      <c r="G7" s="147">
        <v>16935000</v>
      </c>
      <c r="H7" s="147">
        <v>23666000</v>
      </c>
      <c r="I7" s="171">
        <v>31955000</v>
      </c>
    </row>
    <row r="8" spans="1:12" ht="16.8" customHeight="1" x14ac:dyDescent="0.25">
      <c r="A8" s="2"/>
      <c r="B8" s="79" t="s">
        <v>86</v>
      </c>
      <c r="C8" s="147">
        <v>22308000</v>
      </c>
      <c r="D8" s="147">
        <v>21173000</v>
      </c>
      <c r="E8" s="147">
        <v>22018000</v>
      </c>
      <c r="F8" s="147">
        <v>20828000</v>
      </c>
      <c r="G8" s="147">
        <v>19188000</v>
      </c>
      <c r="H8" s="147">
        <v>17849000</v>
      </c>
      <c r="I8" s="171">
        <v>16862000</v>
      </c>
    </row>
    <row r="9" spans="1:12" ht="16.8" customHeight="1" x14ac:dyDescent="0.25">
      <c r="A9" s="2"/>
      <c r="B9" s="79" t="s">
        <v>87</v>
      </c>
      <c r="C9" s="147">
        <v>44316000</v>
      </c>
      <c r="D9" s="147">
        <v>42133000</v>
      </c>
      <c r="E9" s="147">
        <v>41111000</v>
      </c>
      <c r="F9" s="147">
        <v>38963000</v>
      </c>
      <c r="G9" s="147">
        <v>38421000</v>
      </c>
      <c r="H9" s="147">
        <v>36007000</v>
      </c>
      <c r="I9" s="171">
        <v>37773000</v>
      </c>
    </row>
    <row r="10" spans="1:12" ht="16.8" customHeight="1" x14ac:dyDescent="0.25">
      <c r="A10" s="2"/>
      <c r="B10" s="79" t="s">
        <v>88</v>
      </c>
      <c r="C10" s="147">
        <v>22419000</v>
      </c>
      <c r="D10" s="147">
        <v>23674000</v>
      </c>
      <c r="E10" s="147">
        <v>24688000</v>
      </c>
      <c r="F10" s="147">
        <v>28534000</v>
      </c>
      <c r="G10" s="147">
        <v>25427000</v>
      </c>
      <c r="H10" s="147">
        <v>26553000</v>
      </c>
      <c r="I10" s="171">
        <v>27664000</v>
      </c>
    </row>
    <row r="11" spans="1:12" ht="16.8" hidden="1" customHeight="1" x14ac:dyDescent="0.25">
      <c r="A11" s="2"/>
      <c r="B11" s="79" t="s">
        <v>89</v>
      </c>
      <c r="C11" s="148"/>
      <c r="D11" s="148"/>
      <c r="E11" s="148"/>
      <c r="F11" s="148"/>
      <c r="G11" s="148"/>
      <c r="H11" s="148"/>
      <c r="I11" s="182"/>
    </row>
    <row r="12" spans="1:12" ht="16.8" customHeight="1" x14ac:dyDescent="0.25">
      <c r="A12" s="2"/>
      <c r="B12" s="80" t="s">
        <v>90</v>
      </c>
      <c r="C12" s="147">
        <v>1211000</v>
      </c>
      <c r="D12" s="147">
        <v>1202000</v>
      </c>
      <c r="E12" s="147">
        <v>1288000</v>
      </c>
      <c r="F12" s="147">
        <v>1276000</v>
      </c>
      <c r="G12" s="147">
        <v>1255000</v>
      </c>
      <c r="H12" s="147">
        <v>1256000</v>
      </c>
      <c r="I12" s="171">
        <v>1074000</v>
      </c>
    </row>
    <row r="13" spans="1:12" ht="16.8" customHeight="1" x14ac:dyDescent="0.25">
      <c r="A13" s="2"/>
      <c r="B13" s="81" t="s">
        <v>91</v>
      </c>
      <c r="C13" s="215">
        <v>293940000</v>
      </c>
      <c r="D13" s="215">
        <v>287503000</v>
      </c>
      <c r="E13" s="215">
        <v>283632000</v>
      </c>
      <c r="F13" s="215">
        <v>291573000</v>
      </c>
      <c r="G13" s="215">
        <v>293520000</v>
      </c>
      <c r="H13" s="215">
        <v>297625000</v>
      </c>
      <c r="I13" s="216">
        <v>307622000</v>
      </c>
    </row>
    <row r="14" spans="1:12" ht="6.6" customHeight="1" x14ac:dyDescent="0.25">
      <c r="A14" s="2"/>
      <c r="C14" s="69"/>
      <c r="D14" s="69"/>
      <c r="E14" s="69"/>
      <c r="F14" s="69"/>
      <c r="G14" s="69"/>
      <c r="H14" s="69"/>
      <c r="I14" s="70"/>
    </row>
    <row r="15" spans="1:12" ht="16.8" customHeight="1" x14ac:dyDescent="0.25">
      <c r="A15" s="2"/>
      <c r="B15" s="79" t="s">
        <v>92</v>
      </c>
      <c r="C15" s="147">
        <v>11666000</v>
      </c>
      <c r="D15" s="147">
        <v>14570000</v>
      </c>
      <c r="E15" s="147">
        <v>13311000</v>
      </c>
      <c r="F15" s="147">
        <v>12687000</v>
      </c>
      <c r="G15" s="147">
        <v>10770000</v>
      </c>
      <c r="H15" s="147">
        <v>9817000</v>
      </c>
      <c r="I15" s="171">
        <v>9548000</v>
      </c>
    </row>
    <row r="16" spans="1:12" ht="16.8" customHeight="1" x14ac:dyDescent="0.25">
      <c r="A16" s="2"/>
      <c r="B16" s="79" t="s">
        <v>93</v>
      </c>
      <c r="C16" s="147">
        <v>73089000</v>
      </c>
      <c r="D16" s="147">
        <v>60913000</v>
      </c>
      <c r="E16" s="147">
        <v>78538000</v>
      </c>
      <c r="F16" s="147">
        <v>83723000</v>
      </c>
      <c r="G16" s="147">
        <v>62291000</v>
      </c>
      <c r="H16" s="147">
        <v>55302000</v>
      </c>
      <c r="I16" s="171">
        <v>64875000</v>
      </c>
    </row>
    <row r="17" spans="1:9" ht="16.8" customHeight="1" x14ac:dyDescent="0.25">
      <c r="A17" s="2"/>
      <c r="B17" s="79" t="s">
        <v>94</v>
      </c>
      <c r="C17" s="147">
        <v>48322000</v>
      </c>
      <c r="D17" s="147">
        <v>43386000</v>
      </c>
      <c r="E17" s="147">
        <v>48441000</v>
      </c>
      <c r="F17" s="147">
        <v>39070000</v>
      </c>
      <c r="G17" s="147">
        <v>38908000</v>
      </c>
      <c r="H17" s="147">
        <v>36281000</v>
      </c>
      <c r="I17" s="171">
        <v>38090000</v>
      </c>
    </row>
    <row r="18" spans="1:9" ht="16.8" customHeight="1" x14ac:dyDescent="0.25">
      <c r="A18" s="2"/>
      <c r="B18" s="79" t="s">
        <v>88</v>
      </c>
      <c r="C18" s="147">
        <v>5323000</v>
      </c>
      <c r="D18" s="147">
        <v>6064000</v>
      </c>
      <c r="E18" s="147">
        <v>6211000</v>
      </c>
      <c r="F18" s="147">
        <v>3948000</v>
      </c>
      <c r="G18" s="147">
        <v>4444000</v>
      </c>
      <c r="H18" s="147">
        <v>6230000</v>
      </c>
      <c r="I18" s="171">
        <v>6372000</v>
      </c>
    </row>
    <row r="19" spans="1:9" ht="16.8" customHeight="1" x14ac:dyDescent="0.25">
      <c r="A19" s="2"/>
      <c r="B19" s="79" t="s">
        <v>95</v>
      </c>
      <c r="C19" s="147">
        <v>35877000</v>
      </c>
      <c r="D19" s="147">
        <v>30685000</v>
      </c>
      <c r="E19" s="147">
        <v>30632000</v>
      </c>
      <c r="F19" s="147">
        <v>33709000</v>
      </c>
      <c r="G19" s="147">
        <v>29092000</v>
      </c>
      <c r="H19" s="147">
        <v>26131000</v>
      </c>
      <c r="I19" s="171">
        <v>26879000</v>
      </c>
    </row>
    <row r="20" spans="1:9" ht="16.8" customHeight="1" x14ac:dyDescent="0.25">
      <c r="A20" s="2"/>
      <c r="B20" s="79" t="s">
        <v>96</v>
      </c>
      <c r="C20" s="147">
        <v>204941499</v>
      </c>
      <c r="D20" s="147">
        <v>205867900</v>
      </c>
      <c r="E20" s="147">
        <v>207740490</v>
      </c>
      <c r="F20" s="147">
        <v>200336000</v>
      </c>
      <c r="G20" s="147">
        <v>211812000</v>
      </c>
      <c r="H20" s="147">
        <v>211253000</v>
      </c>
      <c r="I20" s="171">
        <v>182151000</v>
      </c>
    </row>
    <row r="21" spans="1:9" ht="16.8" customHeight="1" x14ac:dyDescent="0.25">
      <c r="A21" s="2"/>
      <c r="B21" s="80" t="s">
        <v>97</v>
      </c>
      <c r="C21" s="148">
        <v>53182000</v>
      </c>
      <c r="D21" s="148">
        <v>64585000</v>
      </c>
      <c r="E21" s="148">
        <v>55913000</v>
      </c>
      <c r="F21" s="148">
        <v>56816000</v>
      </c>
      <c r="G21" s="148">
        <v>54718000</v>
      </c>
      <c r="H21" s="148">
        <v>55692000</v>
      </c>
      <c r="I21" s="182">
        <v>80651000</v>
      </c>
    </row>
    <row r="22" spans="1:9" ht="16.8" customHeight="1" x14ac:dyDescent="0.25">
      <c r="A22" s="2"/>
      <c r="B22" s="82" t="s">
        <v>98</v>
      </c>
      <c r="C22" s="152">
        <v>432400000</v>
      </c>
      <c r="D22" s="152">
        <v>426071000</v>
      </c>
      <c r="E22" s="152">
        <v>440786000</v>
      </c>
      <c r="F22" s="152">
        <v>430289000</v>
      </c>
      <c r="G22" s="152">
        <v>412035000</v>
      </c>
      <c r="H22" s="152">
        <v>400706000</v>
      </c>
      <c r="I22" s="179">
        <v>408566000</v>
      </c>
    </row>
    <row r="23" spans="1:9" ht="6.6" customHeight="1" x14ac:dyDescent="0.25">
      <c r="A23" s="2"/>
      <c r="C23" s="40"/>
      <c r="D23" s="40"/>
      <c r="E23" s="40"/>
      <c r="F23" s="40"/>
      <c r="G23" s="40"/>
      <c r="H23" s="40"/>
      <c r="I23" s="68"/>
    </row>
    <row r="24" spans="1:9" ht="16.8" customHeight="1" thickBot="1" x14ac:dyDescent="0.3">
      <c r="A24" s="2"/>
      <c r="B24" s="83" t="s">
        <v>99</v>
      </c>
      <c r="C24" s="152">
        <v>726340000</v>
      </c>
      <c r="D24" s="152">
        <v>713574000</v>
      </c>
      <c r="E24" s="152">
        <v>724418000</v>
      </c>
      <c r="F24" s="152">
        <v>721862000</v>
      </c>
      <c r="G24" s="152">
        <v>705555000</v>
      </c>
      <c r="H24" s="152">
        <v>698331000</v>
      </c>
      <c r="I24" s="179">
        <v>716188000</v>
      </c>
    </row>
    <row r="25" spans="1:9" ht="6.6" customHeight="1" x14ac:dyDescent="0.25">
      <c r="A25" s="2"/>
      <c r="B25" s="93"/>
      <c r="C25" s="84"/>
      <c r="D25" s="84"/>
      <c r="E25" s="84"/>
      <c r="F25" s="84"/>
      <c r="G25" s="84"/>
      <c r="H25" s="84"/>
      <c r="I25" s="94"/>
    </row>
    <row r="26" spans="1:9" ht="16.8" customHeight="1" x14ac:dyDescent="0.25">
      <c r="A26" s="2"/>
      <c r="B26" s="85" t="s">
        <v>100</v>
      </c>
      <c r="C26" s="152">
        <v>143086000</v>
      </c>
      <c r="D26" s="152">
        <v>141060000</v>
      </c>
      <c r="E26" s="152">
        <v>138847000</v>
      </c>
      <c r="F26" s="152">
        <v>142991000</v>
      </c>
      <c r="G26" s="152">
        <v>119701000</v>
      </c>
      <c r="H26" s="152">
        <v>131421000</v>
      </c>
      <c r="I26" s="179">
        <v>139617000</v>
      </c>
    </row>
    <row r="27" spans="1:9" ht="6.6" customHeight="1" x14ac:dyDescent="0.25">
      <c r="A27" s="2"/>
      <c r="C27" s="147"/>
      <c r="D27" s="147"/>
      <c r="E27" s="147"/>
      <c r="F27" s="147"/>
      <c r="G27" s="147"/>
      <c r="H27" s="147"/>
      <c r="I27" s="171"/>
    </row>
    <row r="28" spans="1:9" ht="16.8" customHeight="1" x14ac:dyDescent="0.25">
      <c r="A28" s="2"/>
      <c r="B28" s="79" t="s">
        <v>101</v>
      </c>
      <c r="C28" s="147">
        <v>37852000</v>
      </c>
      <c r="D28" s="147">
        <v>35575000</v>
      </c>
      <c r="E28" s="147">
        <v>34552000</v>
      </c>
      <c r="F28" s="147">
        <v>32062000</v>
      </c>
      <c r="G28" s="147">
        <v>32573000</v>
      </c>
      <c r="H28" s="147">
        <v>30566000</v>
      </c>
      <c r="I28" s="171">
        <v>31798000</v>
      </c>
    </row>
    <row r="29" spans="1:9" ht="16.8" customHeight="1" x14ac:dyDescent="0.25">
      <c r="A29" s="2"/>
      <c r="B29" s="79" t="s">
        <v>102</v>
      </c>
      <c r="C29" s="147">
        <v>757000</v>
      </c>
      <c r="D29" s="147">
        <v>354000</v>
      </c>
      <c r="E29" s="147"/>
      <c r="F29" s="147"/>
      <c r="G29" s="147"/>
      <c r="H29" s="147"/>
      <c r="I29" s="171"/>
    </row>
    <row r="30" spans="1:9" ht="16.8" customHeight="1" x14ac:dyDescent="0.25">
      <c r="A30" s="2"/>
      <c r="B30" s="79" t="s">
        <v>103</v>
      </c>
      <c r="C30" s="147">
        <v>13486000</v>
      </c>
      <c r="D30" s="147">
        <v>13258000</v>
      </c>
      <c r="E30" s="147">
        <v>13516000</v>
      </c>
      <c r="F30" s="147">
        <v>13078000</v>
      </c>
      <c r="G30" s="147">
        <v>12552000</v>
      </c>
      <c r="H30" s="147">
        <v>19321000</v>
      </c>
      <c r="I30" s="171">
        <v>11067000</v>
      </c>
    </row>
    <row r="31" spans="1:9" ht="16.8" customHeight="1" x14ac:dyDescent="0.25">
      <c r="A31" s="2"/>
      <c r="B31" s="80" t="s">
        <v>48</v>
      </c>
      <c r="C31" s="148">
        <v>298202000</v>
      </c>
      <c r="D31" s="148">
        <v>293048000</v>
      </c>
      <c r="E31" s="148">
        <v>285782000</v>
      </c>
      <c r="F31" s="148">
        <v>289924000</v>
      </c>
      <c r="G31" s="148">
        <v>290145000</v>
      </c>
      <c r="H31" s="148">
        <v>282378000</v>
      </c>
      <c r="I31" s="182">
        <v>290499000</v>
      </c>
    </row>
    <row r="32" spans="1:9" ht="16.8" customHeight="1" x14ac:dyDescent="0.25">
      <c r="A32" s="2"/>
      <c r="B32" s="82" t="s">
        <v>104</v>
      </c>
      <c r="C32" s="152">
        <v>350297000</v>
      </c>
      <c r="D32" s="152">
        <v>342235000</v>
      </c>
      <c r="E32" s="152">
        <v>333850000</v>
      </c>
      <c r="F32" s="152">
        <v>335064000</v>
      </c>
      <c r="G32" s="152">
        <v>335270000</v>
      </c>
      <c r="H32" s="152">
        <v>332265000</v>
      </c>
      <c r="I32" s="179">
        <v>333364000</v>
      </c>
    </row>
    <row r="33" spans="1:9" ht="6.6" customHeight="1" x14ac:dyDescent="0.25">
      <c r="A33" s="2"/>
      <c r="C33" s="147"/>
      <c r="D33" s="147"/>
      <c r="E33" s="147"/>
      <c r="F33" s="147"/>
      <c r="G33" s="147"/>
      <c r="H33" s="147"/>
      <c r="I33" s="171"/>
    </row>
    <row r="34" spans="1:9" ht="16.8" customHeight="1" x14ac:dyDescent="0.25">
      <c r="A34" s="2"/>
      <c r="B34" s="79" t="s">
        <v>105</v>
      </c>
      <c r="C34" s="147">
        <v>11399000</v>
      </c>
      <c r="D34" s="147">
        <v>17405000</v>
      </c>
      <c r="E34" s="147">
        <v>21168000</v>
      </c>
      <c r="F34" s="147">
        <v>15019000</v>
      </c>
      <c r="G34" s="147">
        <v>14713000</v>
      </c>
      <c r="H34" s="147">
        <v>15181000</v>
      </c>
      <c r="I34" s="171">
        <v>10036000</v>
      </c>
    </row>
    <row r="35" spans="1:9" ht="16.8" customHeight="1" x14ac:dyDescent="0.25">
      <c r="A35" s="2"/>
      <c r="B35" s="79" t="s">
        <v>101</v>
      </c>
      <c r="C35" s="147">
        <v>9077000</v>
      </c>
      <c r="D35" s="147">
        <v>8992000</v>
      </c>
      <c r="E35" s="147">
        <v>8964000</v>
      </c>
      <c r="F35" s="147">
        <v>9325000</v>
      </c>
      <c r="G35" s="147">
        <v>8524000</v>
      </c>
      <c r="H35" s="147">
        <v>8056000</v>
      </c>
      <c r="I35" s="171">
        <v>8549000</v>
      </c>
    </row>
    <row r="36" spans="1:9" ht="16.8" customHeight="1" x14ac:dyDescent="0.25">
      <c r="A36" s="2"/>
      <c r="B36" s="79" t="s">
        <v>103</v>
      </c>
      <c r="C36" s="147">
        <v>7317000</v>
      </c>
      <c r="D36" s="147">
        <v>7500000</v>
      </c>
      <c r="E36" s="147">
        <v>6883000</v>
      </c>
      <c r="F36" s="147">
        <v>6104000</v>
      </c>
      <c r="G36" s="147">
        <v>31211000</v>
      </c>
      <c r="H36" s="147">
        <v>3097000</v>
      </c>
      <c r="I36" s="171">
        <v>12614000</v>
      </c>
    </row>
    <row r="37" spans="1:9" ht="16.8" customHeight="1" x14ac:dyDescent="0.25">
      <c r="A37" s="2"/>
      <c r="B37" s="79" t="s">
        <v>48</v>
      </c>
      <c r="C37" s="147">
        <v>138431000</v>
      </c>
      <c r="D37" s="147">
        <v>134477000</v>
      </c>
      <c r="E37" s="147">
        <v>146701000</v>
      </c>
      <c r="F37" s="147">
        <v>144497000</v>
      </c>
      <c r="G37" s="147">
        <v>131203000</v>
      </c>
      <c r="H37" s="147">
        <v>129068000</v>
      </c>
      <c r="I37" s="171">
        <v>133583000</v>
      </c>
    </row>
    <row r="38" spans="1:9" ht="16.8" customHeight="1" x14ac:dyDescent="0.25">
      <c r="A38" s="2"/>
      <c r="B38" s="79" t="s">
        <v>106</v>
      </c>
      <c r="C38" s="147">
        <v>13494000</v>
      </c>
      <c r="D38" s="147">
        <v>12852000</v>
      </c>
      <c r="E38" s="147">
        <v>14282000</v>
      </c>
      <c r="F38" s="147">
        <v>12527000</v>
      </c>
      <c r="G38" s="147">
        <v>13891000</v>
      </c>
      <c r="H38" s="147">
        <v>8555000</v>
      </c>
      <c r="I38" s="171">
        <v>11743000</v>
      </c>
    </row>
    <row r="39" spans="1:9" ht="16.8" customHeight="1" x14ac:dyDescent="0.25">
      <c r="A39" s="2"/>
      <c r="B39" s="79" t="s">
        <v>107</v>
      </c>
      <c r="C39" s="147">
        <v>2836000</v>
      </c>
      <c r="D39" s="147">
        <v>2695000</v>
      </c>
      <c r="E39" s="147">
        <v>1881000</v>
      </c>
      <c r="F39" s="147">
        <v>2155000</v>
      </c>
      <c r="G39" s="147">
        <v>1989000</v>
      </c>
      <c r="H39" s="147">
        <v>1970000</v>
      </c>
      <c r="I39" s="171">
        <v>760000</v>
      </c>
    </row>
    <row r="40" spans="1:9" ht="16.8" customHeight="1" x14ac:dyDescent="0.25">
      <c r="A40" s="2"/>
      <c r="B40" s="80" t="s">
        <v>108</v>
      </c>
      <c r="C40" s="148">
        <v>50403000</v>
      </c>
      <c r="D40" s="148">
        <v>46358000</v>
      </c>
      <c r="E40" s="148">
        <v>51842000</v>
      </c>
      <c r="F40" s="148">
        <v>54180000</v>
      </c>
      <c r="G40" s="148">
        <v>49053000</v>
      </c>
      <c r="H40" s="148">
        <v>68718000</v>
      </c>
      <c r="I40" s="182">
        <v>65922000</v>
      </c>
    </row>
    <row r="41" spans="1:9" ht="16.8" customHeight="1" x14ac:dyDescent="0.25">
      <c r="A41" s="2"/>
      <c r="B41" s="82" t="s">
        <v>109</v>
      </c>
      <c r="C41" s="152">
        <v>232957000</v>
      </c>
      <c r="D41" s="152">
        <v>230279000</v>
      </c>
      <c r="E41" s="152">
        <v>251721000</v>
      </c>
      <c r="F41" s="152">
        <v>243807000</v>
      </c>
      <c r="G41" s="152">
        <v>250584000</v>
      </c>
      <c r="H41" s="152">
        <v>234645000</v>
      </c>
      <c r="I41" s="179">
        <v>243207000</v>
      </c>
    </row>
    <row r="42" spans="1:9" ht="6.6" customHeight="1" x14ac:dyDescent="0.25">
      <c r="A42" s="2"/>
      <c r="C42" s="148"/>
      <c r="D42" s="148"/>
      <c r="E42" s="148"/>
      <c r="F42" s="148"/>
      <c r="G42" s="148"/>
      <c r="H42" s="148"/>
      <c r="I42" s="182"/>
    </row>
    <row r="43" spans="1:9" ht="16.8" customHeight="1" thickBot="1" x14ac:dyDescent="0.3">
      <c r="A43" s="2"/>
      <c r="B43" s="86" t="s">
        <v>110</v>
      </c>
      <c r="C43" s="152">
        <v>726340000</v>
      </c>
      <c r="D43" s="152">
        <v>713574000</v>
      </c>
      <c r="E43" s="152">
        <v>724418000</v>
      </c>
      <c r="F43" s="152">
        <v>721862000</v>
      </c>
      <c r="G43" s="152">
        <v>705555000</v>
      </c>
      <c r="H43" s="152">
        <v>698331000</v>
      </c>
      <c r="I43" s="179">
        <v>716188000</v>
      </c>
    </row>
    <row r="44" spans="1:9" ht="16.8" customHeight="1" x14ac:dyDescent="0.25">
      <c r="A44" s="2"/>
      <c r="B44" s="93"/>
      <c r="C44" s="46"/>
      <c r="D44" s="46"/>
      <c r="E44" s="46"/>
      <c r="F44" s="20"/>
      <c r="G44" s="45"/>
      <c r="H44" s="45"/>
      <c r="I44" s="46"/>
    </row>
    <row r="45" spans="1:9" ht="16.8" customHeight="1" x14ac:dyDescent="0.25">
      <c r="A45" s="2"/>
      <c r="F45" s="2"/>
    </row>
    <row r="46" spans="1:9" ht="16.8" customHeight="1" x14ac:dyDescent="0.25">
      <c r="A46" s="2"/>
      <c r="B46" s="87" t="s">
        <v>111</v>
      </c>
      <c r="F46" s="2"/>
    </row>
    <row r="47" spans="1:9" ht="16.8" customHeight="1" thickBot="1" x14ac:dyDescent="0.3">
      <c r="A47" s="2"/>
      <c r="B47" s="88" t="s">
        <v>112</v>
      </c>
      <c r="C47" s="121"/>
      <c r="D47" s="121"/>
      <c r="E47" s="121"/>
      <c r="F47" s="121"/>
      <c r="G47" s="121"/>
      <c r="H47" s="121"/>
      <c r="I47" s="121"/>
    </row>
    <row r="48" spans="1:9" ht="16.8" customHeight="1" x14ac:dyDescent="0.25">
      <c r="A48" s="2"/>
      <c r="B48" s="45" t="s">
        <v>49</v>
      </c>
      <c r="C48" s="147">
        <v>429216000</v>
      </c>
      <c r="D48" s="147">
        <v>420649000</v>
      </c>
      <c r="E48" s="147">
        <v>429538000</v>
      </c>
      <c r="F48" s="147">
        <v>432459000</v>
      </c>
      <c r="G48" s="147">
        <v>423407000</v>
      </c>
      <c r="H48" s="147">
        <v>428636000</v>
      </c>
      <c r="I48" s="171">
        <v>429121000</v>
      </c>
    </row>
    <row r="49" spans="1:9" ht="16.8" customHeight="1" x14ac:dyDescent="0.25">
      <c r="A49" s="2"/>
      <c r="B49" s="65" t="s">
        <v>50</v>
      </c>
      <c r="C49" s="147">
        <v>20519000</v>
      </c>
      <c r="D49" s="147">
        <v>22537000</v>
      </c>
      <c r="E49" s="147">
        <v>19231000</v>
      </c>
      <c r="F49" s="147">
        <v>17714000</v>
      </c>
      <c r="G49" s="147">
        <v>16353000</v>
      </c>
      <c r="H49" s="147">
        <v>16581000</v>
      </c>
      <c r="I49" s="171">
        <v>17009000</v>
      </c>
    </row>
    <row r="50" spans="1:9" ht="16.8" customHeight="1" x14ac:dyDescent="0.25">
      <c r="A50" s="2"/>
      <c r="B50" s="89" t="s">
        <v>12</v>
      </c>
      <c r="C50" s="148">
        <v>19849000</v>
      </c>
      <c r="D50" s="148">
        <v>21386000</v>
      </c>
      <c r="E50" s="148">
        <v>20783000</v>
      </c>
      <c r="F50" s="148">
        <v>19658000</v>
      </c>
      <c r="G50" s="148">
        <v>20074000</v>
      </c>
      <c r="H50" s="148">
        <v>21302000</v>
      </c>
      <c r="I50" s="182">
        <v>20110000</v>
      </c>
    </row>
    <row r="51" spans="1:9" ht="16.8" customHeight="1" thickBot="1" x14ac:dyDescent="0.3">
      <c r="A51" s="2"/>
      <c r="B51" s="90" t="s">
        <v>51</v>
      </c>
      <c r="C51" s="147">
        <v>469584000</v>
      </c>
      <c r="D51" s="147">
        <v>464572000</v>
      </c>
      <c r="E51" s="147">
        <v>469552000</v>
      </c>
      <c r="F51" s="147">
        <v>469831000</v>
      </c>
      <c r="G51" s="147">
        <v>459834000</v>
      </c>
      <c r="H51" s="147">
        <v>466519000</v>
      </c>
      <c r="I51" s="179">
        <v>466240000</v>
      </c>
    </row>
    <row r="52" spans="1:9" ht="6.6" customHeight="1" x14ac:dyDescent="0.25">
      <c r="A52" s="2"/>
      <c r="B52" s="45"/>
      <c r="C52" s="213"/>
      <c r="D52" s="213"/>
      <c r="E52" s="213"/>
      <c r="F52" s="213"/>
      <c r="G52" s="213"/>
      <c r="H52" s="213"/>
      <c r="I52" s="214"/>
    </row>
    <row r="53" spans="1:9" ht="16.8" customHeight="1" x14ac:dyDescent="0.25">
      <c r="A53" s="2"/>
      <c r="B53" s="65" t="s">
        <v>49</v>
      </c>
      <c r="C53" s="147">
        <v>-29392000</v>
      </c>
      <c r="D53" s="147">
        <v>-30276000</v>
      </c>
      <c r="E53" s="147">
        <v>-31627000</v>
      </c>
      <c r="F53" s="147">
        <v>-30894000</v>
      </c>
      <c r="G53" s="147">
        <v>-32957000</v>
      </c>
      <c r="H53" s="147">
        <v>-48637000</v>
      </c>
      <c r="I53" s="171">
        <v>-34853000</v>
      </c>
    </row>
    <row r="54" spans="1:9" ht="16.8" customHeight="1" x14ac:dyDescent="0.25">
      <c r="A54" s="2"/>
      <c r="B54" s="89" t="s">
        <v>50</v>
      </c>
      <c r="C54" s="148">
        <v>-3559000</v>
      </c>
      <c r="D54" s="148">
        <v>-6771000</v>
      </c>
      <c r="E54" s="148">
        <v>-5442000</v>
      </c>
      <c r="F54" s="148">
        <v>-4516000</v>
      </c>
      <c r="G54" s="148">
        <v>-5529000</v>
      </c>
      <c r="H54" s="148">
        <v>-6436000</v>
      </c>
      <c r="I54" s="182">
        <v>-7305000</v>
      </c>
    </row>
    <row r="55" spans="1:9" ht="16.8" customHeight="1" x14ac:dyDescent="0.25">
      <c r="A55" s="2"/>
      <c r="B55" s="81" t="s">
        <v>113</v>
      </c>
      <c r="C55" s="152">
        <v>-32951000</v>
      </c>
      <c r="D55" s="152">
        <v>-37047000</v>
      </c>
      <c r="E55" s="152">
        <v>-37069000</v>
      </c>
      <c r="F55" s="152">
        <v>-35410000</v>
      </c>
      <c r="G55" s="152">
        <v>-38486000</v>
      </c>
      <c r="H55" s="152">
        <v>-55073000</v>
      </c>
      <c r="I55" s="179">
        <v>-42158000</v>
      </c>
    </row>
    <row r="56" spans="1:9" ht="6.6" customHeight="1" x14ac:dyDescent="0.25">
      <c r="A56" s="2"/>
      <c r="B56" s="65"/>
      <c r="C56" s="147"/>
      <c r="D56" s="147"/>
      <c r="E56" s="147"/>
      <c r="F56" s="147"/>
      <c r="G56" s="147"/>
      <c r="H56" s="147"/>
      <c r="I56" s="171"/>
    </row>
    <row r="57" spans="1:9" ht="16.8" customHeight="1" x14ac:dyDescent="0.25">
      <c r="A57" s="2"/>
      <c r="B57" s="65" t="s">
        <v>49</v>
      </c>
      <c r="C57" s="147">
        <v>399824000</v>
      </c>
      <c r="D57" s="147">
        <v>390373000</v>
      </c>
      <c r="E57" s="147">
        <v>397911000</v>
      </c>
      <c r="F57" s="147">
        <v>401565000</v>
      </c>
      <c r="G57" s="147">
        <v>390450000</v>
      </c>
      <c r="H57" s="147">
        <v>379999000</v>
      </c>
      <c r="I57" s="171">
        <v>394268000</v>
      </c>
    </row>
    <row r="58" spans="1:9" ht="16.8" customHeight="1" x14ac:dyDescent="0.25">
      <c r="A58" s="2"/>
      <c r="B58" s="65" t="s">
        <v>50</v>
      </c>
      <c r="C58" s="147">
        <v>16960000</v>
      </c>
      <c r="D58" s="147">
        <v>15766000</v>
      </c>
      <c r="E58" s="147">
        <v>13789000</v>
      </c>
      <c r="F58" s="147">
        <v>13198000</v>
      </c>
      <c r="G58" s="147">
        <v>10824000</v>
      </c>
      <c r="H58" s="147">
        <v>10145000</v>
      </c>
      <c r="I58" s="171">
        <v>9704000</v>
      </c>
    </row>
    <row r="59" spans="1:9" ht="16.8" customHeight="1" x14ac:dyDescent="0.25">
      <c r="A59" s="2"/>
      <c r="B59" s="89" t="s">
        <v>12</v>
      </c>
      <c r="C59" s="148">
        <v>19849000</v>
      </c>
      <c r="D59" s="148">
        <v>21386000</v>
      </c>
      <c r="E59" s="148">
        <v>20783000</v>
      </c>
      <c r="F59" s="148">
        <v>19658000</v>
      </c>
      <c r="G59" s="148">
        <v>20074000</v>
      </c>
      <c r="H59" s="148">
        <v>21302000</v>
      </c>
      <c r="I59" s="182">
        <v>20110000</v>
      </c>
    </row>
    <row r="60" spans="1:9" ht="16.8" customHeight="1" thickBot="1" x14ac:dyDescent="0.3">
      <c r="A60" s="2"/>
      <c r="B60" s="90" t="s">
        <v>114</v>
      </c>
      <c r="C60" s="152">
        <v>436633000</v>
      </c>
      <c r="D60" s="152">
        <v>427525000</v>
      </c>
      <c r="E60" s="152">
        <v>432483000</v>
      </c>
      <c r="F60" s="152">
        <v>434421000</v>
      </c>
      <c r="G60" s="152">
        <v>421348000</v>
      </c>
      <c r="H60" s="152">
        <v>411446000</v>
      </c>
      <c r="I60" s="179">
        <v>424082000</v>
      </c>
    </row>
    <row r="61" spans="1:9" ht="16.8" customHeight="1" x14ac:dyDescent="0.25">
      <c r="C61" s="126"/>
      <c r="D61" s="126"/>
      <c r="E61" s="126"/>
      <c r="F61" s="126"/>
      <c r="G61" s="126"/>
      <c r="H61" s="126"/>
      <c r="I61" s="126"/>
    </row>
    <row r="62" spans="1:9" ht="16.8" customHeight="1" x14ac:dyDescent="0.25"/>
    <row r="63" spans="1:9" ht="16.8" customHeight="1" thickBot="1" x14ac:dyDescent="0.3">
      <c r="B63" s="91" t="s">
        <v>115</v>
      </c>
      <c r="C63" s="212"/>
      <c r="D63" s="212"/>
      <c r="E63" s="212"/>
      <c r="F63" s="212"/>
      <c r="G63" s="212"/>
      <c r="H63" s="212"/>
      <c r="I63" s="212"/>
    </row>
    <row r="64" spans="1:9" ht="16.8" customHeight="1" x14ac:dyDescent="0.25">
      <c r="B64" s="45" t="s">
        <v>116</v>
      </c>
      <c r="C64" s="147">
        <v>53182000</v>
      </c>
      <c r="D64" s="147">
        <v>64585000</v>
      </c>
      <c r="E64" s="147">
        <v>55913000</v>
      </c>
      <c r="F64" s="147">
        <v>56816000</v>
      </c>
      <c r="G64" s="147">
        <v>54718000</v>
      </c>
      <c r="H64" s="147">
        <v>55692000</v>
      </c>
      <c r="I64" s="171">
        <v>80651000</v>
      </c>
    </row>
    <row r="65" spans="2:9" ht="16.8" customHeight="1" x14ac:dyDescent="0.25">
      <c r="B65" s="89" t="s">
        <v>117</v>
      </c>
      <c r="C65" s="148">
        <v>204941000</v>
      </c>
      <c r="D65" s="148">
        <v>205868000</v>
      </c>
      <c r="E65" s="148">
        <v>207740000</v>
      </c>
      <c r="F65" s="148">
        <v>200336000</v>
      </c>
      <c r="G65" s="148">
        <v>211812000</v>
      </c>
      <c r="H65" s="148">
        <v>211253000</v>
      </c>
      <c r="I65" s="182">
        <v>182151000</v>
      </c>
    </row>
    <row r="66" spans="2:9" ht="16.8" customHeight="1" thickBot="1" x14ac:dyDescent="0.3">
      <c r="B66" s="90" t="s">
        <v>118</v>
      </c>
      <c r="C66" s="152">
        <v>258123000</v>
      </c>
      <c r="D66" s="152">
        <v>270453000</v>
      </c>
      <c r="E66" s="152">
        <v>263653000</v>
      </c>
      <c r="F66" s="152">
        <v>257152000</v>
      </c>
      <c r="G66" s="152">
        <v>266530000</v>
      </c>
      <c r="H66" s="152">
        <v>266945000</v>
      </c>
      <c r="I66" s="179">
        <v>262802000</v>
      </c>
    </row>
    <row r="67" spans="2:9" ht="16.8" customHeight="1" x14ac:dyDescent="0.25">
      <c r="B67" s="96"/>
      <c r="C67" s="96"/>
      <c r="D67" s="96"/>
      <c r="E67" s="96"/>
      <c r="F67" s="96"/>
      <c r="G67" s="96"/>
      <c r="H67" s="96"/>
      <c r="I67" s="97"/>
    </row>
    <row r="68" spans="2:9" ht="16.8" customHeight="1" x14ac:dyDescent="0.25"/>
  </sheetData>
  <mergeCells count="1">
    <mergeCell ref="B2:E2"/>
  </mergeCells>
  <pageMargins left="0.75" right="0.75" top="1" bottom="1" header="0.5" footer="0.5"/>
  <customProperties>
    <customPr name="_pios_id" r:id="rId1"/>
  </customProperties>
  <ignoredErrors>
    <ignoredError sqref="C5:I5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6"/>
  <sheetViews>
    <sheetView showGridLines="0" showRuler="0" workbookViewId="0"/>
  </sheetViews>
  <sheetFormatPr defaultColWidth="13.21875" defaultRowHeight="13.2" x14ac:dyDescent="0.25"/>
  <cols>
    <col min="2" max="2" width="63.44140625" customWidth="1"/>
    <col min="3" max="8" width="12.44140625" customWidth="1"/>
    <col min="9" max="9" width="2.5546875" customWidth="1"/>
    <col min="11" max="11" width="2.21875" customWidth="1"/>
  </cols>
  <sheetData>
    <row r="1" spans="1:26" ht="16.8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26" ht="23.25" customHeight="1" x14ac:dyDescent="0.35">
      <c r="A2" s="2"/>
      <c r="B2" s="255" t="s">
        <v>119</v>
      </c>
      <c r="C2" s="255"/>
      <c r="D2" s="255"/>
      <c r="E2" s="255"/>
      <c r="F2" s="255"/>
      <c r="G2" s="2"/>
      <c r="H2" s="2"/>
      <c r="I2" s="2"/>
    </row>
    <row r="3" spans="1:26" ht="16.8" customHeight="1" x14ac:dyDescent="0.25">
      <c r="A3" s="2"/>
      <c r="B3" s="4" t="str">
        <f>'1. Key figures table'!$B$3</f>
        <v>Fourth quarter and full year 2025 results</v>
      </c>
      <c r="C3" s="2"/>
      <c r="D3" s="2"/>
      <c r="E3" s="2"/>
      <c r="F3" s="2"/>
      <c r="G3" s="2"/>
      <c r="H3" s="2"/>
      <c r="I3" s="2"/>
    </row>
    <row r="4" spans="1:26" ht="16.8" customHeight="1" x14ac:dyDescent="0.25">
      <c r="A4" s="2"/>
      <c r="B4" s="5"/>
      <c r="C4" s="39"/>
      <c r="D4" s="39"/>
      <c r="E4" s="39"/>
      <c r="F4" s="39"/>
      <c r="G4" s="39"/>
      <c r="H4" s="39"/>
      <c r="I4" s="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8" customHeight="1" thickBot="1" x14ac:dyDescent="0.3">
      <c r="A5" s="50"/>
      <c r="B5" s="98" t="s">
        <v>29</v>
      </c>
      <c r="C5" s="99" t="s">
        <v>54</v>
      </c>
      <c r="D5" s="99" t="s">
        <v>5</v>
      </c>
      <c r="E5" s="99" t="s">
        <v>55</v>
      </c>
      <c r="F5" s="99" t="s">
        <v>56</v>
      </c>
      <c r="G5" s="99" t="s">
        <v>57</v>
      </c>
      <c r="H5" s="100" t="s">
        <v>4</v>
      </c>
      <c r="I5" s="50"/>
      <c r="J5" s="101" t="s">
        <v>7</v>
      </c>
      <c r="L5" s="102" t="s">
        <v>8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8" customHeight="1" x14ac:dyDescent="0.25">
      <c r="A6" s="2"/>
      <c r="B6" s="103" t="s">
        <v>35</v>
      </c>
      <c r="C6" s="200">
        <v>-4109000</v>
      </c>
      <c r="D6" s="147">
        <v>-6069000</v>
      </c>
      <c r="E6" s="147">
        <v>5717000</v>
      </c>
      <c r="F6" s="147">
        <v>-19816000</v>
      </c>
      <c r="G6" s="147">
        <v>8414000</v>
      </c>
      <c r="H6" s="171">
        <v>7326000</v>
      </c>
      <c r="I6" s="217"/>
      <c r="J6" s="173">
        <v>1641000</v>
      </c>
      <c r="K6" s="218"/>
      <c r="L6" s="174">
        <v>-20290000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8" customHeight="1" x14ac:dyDescent="0.25">
      <c r="A7" s="2"/>
      <c r="B7" s="79" t="s">
        <v>120</v>
      </c>
      <c r="C7" s="147">
        <v>-854000</v>
      </c>
      <c r="D7" s="147">
        <v>-50000</v>
      </c>
      <c r="E7" s="147">
        <v>-729000</v>
      </c>
      <c r="F7" s="147">
        <v>-1705000</v>
      </c>
      <c r="G7" s="147">
        <v>-105000</v>
      </c>
      <c r="H7" s="171">
        <v>-963000</v>
      </c>
      <c r="I7" s="217"/>
      <c r="J7" s="173">
        <v>-3502000</v>
      </c>
      <c r="K7" s="218"/>
      <c r="L7" s="174">
        <v>547000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8" customHeight="1" x14ac:dyDescent="0.25">
      <c r="A8" s="2"/>
      <c r="B8" s="79" t="s">
        <v>36</v>
      </c>
      <c r="C8" s="147">
        <v>8855000</v>
      </c>
      <c r="D8" s="147">
        <v>8923000</v>
      </c>
      <c r="E8" s="147">
        <v>4616000</v>
      </c>
      <c r="F8" s="147">
        <v>4515000</v>
      </c>
      <c r="G8" s="147">
        <v>4350000</v>
      </c>
      <c r="H8" s="171">
        <v>4511000</v>
      </c>
      <c r="I8" s="217"/>
      <c r="J8" s="173">
        <v>17992000</v>
      </c>
      <c r="K8" s="218"/>
      <c r="L8" s="174">
        <v>35553000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8" customHeight="1" x14ac:dyDescent="0.25">
      <c r="A9" s="2"/>
      <c r="B9" s="79" t="s">
        <v>121</v>
      </c>
      <c r="C9" s="147">
        <v>-118000</v>
      </c>
      <c r="D9" s="147">
        <v>-4117000</v>
      </c>
      <c r="E9" s="147">
        <v>-1155000</v>
      </c>
      <c r="F9" s="147">
        <v>24276000</v>
      </c>
      <c r="G9" s="147">
        <v>-21157000</v>
      </c>
      <c r="H9" s="171">
        <v>496000</v>
      </c>
      <c r="I9" s="217"/>
      <c r="J9" s="173">
        <v>2460000</v>
      </c>
      <c r="K9" s="218"/>
      <c r="L9" s="174">
        <v>-6119000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8" customHeight="1" x14ac:dyDescent="0.25">
      <c r="A10" s="2"/>
      <c r="B10" s="79" t="s">
        <v>37</v>
      </c>
      <c r="C10" s="147">
        <v>3606000</v>
      </c>
      <c r="D10" s="147">
        <v>1109000</v>
      </c>
      <c r="E10" s="147">
        <v>2921000</v>
      </c>
      <c r="F10" s="147">
        <v>3299000</v>
      </c>
      <c r="G10" s="147">
        <v>3642000</v>
      </c>
      <c r="H10" s="171">
        <v>3116000</v>
      </c>
      <c r="I10" s="217"/>
      <c r="J10" s="173">
        <v>12978000</v>
      </c>
      <c r="K10" s="218"/>
      <c r="L10" s="174">
        <v>11152000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8" customHeight="1" x14ac:dyDescent="0.25">
      <c r="A11" s="109"/>
      <c r="B11" s="79" t="s">
        <v>122</v>
      </c>
      <c r="C11" s="147"/>
      <c r="D11" s="147"/>
      <c r="E11" s="147"/>
      <c r="F11" s="147"/>
      <c r="G11" s="147"/>
      <c r="H11" s="171">
        <v>194000</v>
      </c>
      <c r="I11" s="217"/>
      <c r="J11" s="173">
        <v>194000</v>
      </c>
      <c r="K11" s="218"/>
      <c r="L11" s="17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8" customHeight="1" x14ac:dyDescent="0.25">
      <c r="A12" s="109"/>
      <c r="B12" s="79" t="s">
        <v>123</v>
      </c>
      <c r="C12" s="147"/>
      <c r="D12" s="147"/>
      <c r="E12" s="147"/>
      <c r="F12" s="147"/>
      <c r="G12" s="147"/>
      <c r="H12" s="171"/>
      <c r="I12" s="217"/>
      <c r="J12" s="173"/>
      <c r="K12" s="218"/>
      <c r="L12" s="174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8" customHeight="1" x14ac:dyDescent="0.25">
      <c r="A13" s="2"/>
      <c r="B13" s="104" t="s">
        <v>124</v>
      </c>
      <c r="C13" s="147">
        <v>-1917000</v>
      </c>
      <c r="D13" s="147">
        <v>1272000</v>
      </c>
      <c r="E13" s="147">
        <v>813000</v>
      </c>
      <c r="F13" s="147">
        <v>2054000</v>
      </c>
      <c r="G13" s="147">
        <v>1050000</v>
      </c>
      <c r="H13" s="171">
        <v>523000</v>
      </c>
      <c r="I13" s="217"/>
      <c r="J13" s="173">
        <v>4440000</v>
      </c>
      <c r="K13" s="218"/>
      <c r="L13" s="174">
        <v>3816000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8" customHeight="1" x14ac:dyDescent="0.25">
      <c r="A14" s="2"/>
      <c r="B14" s="104" t="s">
        <v>125</v>
      </c>
      <c r="C14" s="147">
        <v>18496000</v>
      </c>
      <c r="D14" s="147">
        <v>-22960000</v>
      </c>
      <c r="E14" s="147">
        <v>-1435000</v>
      </c>
      <c r="F14" s="147">
        <v>28947000</v>
      </c>
      <c r="G14" s="147">
        <v>10226000</v>
      </c>
      <c r="H14" s="171">
        <v>-13169000</v>
      </c>
      <c r="I14" s="217"/>
      <c r="J14" s="173">
        <v>24569000</v>
      </c>
      <c r="K14" s="218"/>
      <c r="L14" s="174">
        <v>-5154000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8" customHeight="1" x14ac:dyDescent="0.25">
      <c r="A15" s="2"/>
      <c r="B15" s="131" t="s">
        <v>126</v>
      </c>
      <c r="C15" s="148">
        <v>-8288000</v>
      </c>
      <c r="D15" s="148">
        <v>19597000</v>
      </c>
      <c r="E15" s="148">
        <v>-3865000</v>
      </c>
      <c r="F15" s="148">
        <v>-17211000</v>
      </c>
      <c r="G15" s="148">
        <v>4757000</v>
      </c>
      <c r="H15" s="182">
        <v>8151000</v>
      </c>
      <c r="I15" s="217"/>
      <c r="J15" s="183">
        <v>-8168000</v>
      </c>
      <c r="K15" s="218"/>
      <c r="L15" s="184">
        <v>-19202000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8" customHeight="1" thickBot="1" x14ac:dyDescent="0.3">
      <c r="A16" s="2"/>
      <c r="B16" s="90" t="s">
        <v>127</v>
      </c>
      <c r="C16" s="152">
        <v>15671000</v>
      </c>
      <c r="D16" s="152">
        <v>-2295000</v>
      </c>
      <c r="E16" s="152">
        <v>6883000</v>
      </c>
      <c r="F16" s="152">
        <v>24359000</v>
      </c>
      <c r="G16" s="152">
        <v>11177000</v>
      </c>
      <c r="H16" s="179">
        <v>10185000</v>
      </c>
      <c r="I16" s="217"/>
      <c r="J16" s="180">
        <v>52604000</v>
      </c>
      <c r="K16" s="218"/>
      <c r="L16" s="185">
        <v>303000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8" customHeight="1" x14ac:dyDescent="0.25">
      <c r="A17" s="2"/>
      <c r="B17" s="108"/>
      <c r="C17" s="42"/>
      <c r="D17" s="42"/>
      <c r="E17" s="42"/>
      <c r="F17" s="42"/>
      <c r="G17" s="42"/>
      <c r="H17" s="95"/>
      <c r="I17" s="50"/>
      <c r="J17" s="110"/>
      <c r="L17" s="11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8" customHeight="1" x14ac:dyDescent="0.25">
      <c r="A18" s="2"/>
      <c r="B18" s="79" t="s">
        <v>128</v>
      </c>
      <c r="C18" s="147">
        <v>2824000</v>
      </c>
      <c r="D18" s="147">
        <v>2564000</v>
      </c>
      <c r="E18" s="147">
        <v>1543000</v>
      </c>
      <c r="F18" s="147">
        <v>1779000</v>
      </c>
      <c r="G18" s="147">
        <v>1733000</v>
      </c>
      <c r="H18" s="171">
        <v>1597000</v>
      </c>
      <c r="I18" s="217"/>
      <c r="J18" s="173">
        <v>6652000</v>
      </c>
      <c r="K18" s="218"/>
      <c r="L18" s="174">
        <v>10882000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8" customHeight="1" x14ac:dyDescent="0.25">
      <c r="A19" s="2"/>
      <c r="B19" s="79" t="s">
        <v>129</v>
      </c>
      <c r="C19" s="147">
        <v>-1024000</v>
      </c>
      <c r="D19" s="147">
        <v>-447000</v>
      </c>
      <c r="E19" s="147">
        <v>-431000</v>
      </c>
      <c r="F19" s="147">
        <v>-419000</v>
      </c>
      <c r="G19" s="147">
        <v>-441000</v>
      </c>
      <c r="H19" s="171">
        <v>-397000</v>
      </c>
      <c r="I19" s="217"/>
      <c r="J19" s="173">
        <v>-1688000</v>
      </c>
      <c r="K19" s="218"/>
      <c r="L19" s="174">
        <v>-2425000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8" customHeight="1" x14ac:dyDescent="0.25">
      <c r="A20" s="2"/>
      <c r="B20" s="80" t="s">
        <v>130</v>
      </c>
      <c r="C20" s="148">
        <v>-1178000</v>
      </c>
      <c r="D20" s="148">
        <v>-2638000</v>
      </c>
      <c r="E20" s="148">
        <v>-2247000</v>
      </c>
      <c r="F20" s="148">
        <v>-3446000</v>
      </c>
      <c r="G20" s="148">
        <v>-2087000</v>
      </c>
      <c r="H20" s="182">
        <v>-2881000</v>
      </c>
      <c r="I20" s="217"/>
      <c r="J20" s="183">
        <v>-10661000</v>
      </c>
      <c r="K20" s="218"/>
      <c r="L20" s="184">
        <v>-7408000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8" customHeight="1" thickBot="1" x14ac:dyDescent="0.3">
      <c r="A21" s="2"/>
      <c r="B21" s="83" t="s">
        <v>131</v>
      </c>
      <c r="C21" s="152">
        <v>16293000</v>
      </c>
      <c r="D21" s="152">
        <v>-2816000</v>
      </c>
      <c r="E21" s="152">
        <v>5748000</v>
      </c>
      <c r="F21" s="152">
        <v>22273000</v>
      </c>
      <c r="G21" s="152">
        <v>10382000</v>
      </c>
      <c r="H21" s="179">
        <v>8504000</v>
      </c>
      <c r="I21" s="217"/>
      <c r="J21" s="180">
        <v>46907000</v>
      </c>
      <c r="K21" s="218"/>
      <c r="L21" s="185">
        <v>1352000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8" customHeight="1" x14ac:dyDescent="0.25">
      <c r="A22" s="2"/>
      <c r="B22" s="45"/>
      <c r="C22" s="42"/>
      <c r="D22" s="42"/>
      <c r="E22" s="42"/>
      <c r="F22" s="42"/>
      <c r="G22" s="42"/>
      <c r="H22" s="95"/>
      <c r="I22" s="50"/>
      <c r="J22" s="110"/>
      <c r="L22" s="11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8" customHeight="1" x14ac:dyDescent="0.25">
      <c r="A23" s="2"/>
      <c r="B23" s="79" t="s">
        <v>132</v>
      </c>
      <c r="C23" s="147"/>
      <c r="D23" s="147"/>
      <c r="E23" s="147">
        <v>-7756000</v>
      </c>
      <c r="F23" s="147">
        <v>-7547000</v>
      </c>
      <c r="G23" s="147">
        <v>-7013000</v>
      </c>
      <c r="H23" s="171">
        <v>-8560000</v>
      </c>
      <c r="I23" s="217"/>
      <c r="J23" s="173">
        <v>-30876000</v>
      </c>
      <c r="K23" s="218"/>
      <c r="L23" s="17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8" customHeight="1" x14ac:dyDescent="0.25">
      <c r="A24" s="2"/>
      <c r="B24" s="79" t="s">
        <v>133</v>
      </c>
      <c r="C24" s="147">
        <v>-1309000</v>
      </c>
      <c r="D24" s="147">
        <v>-2293000</v>
      </c>
      <c r="E24" s="147">
        <v>-955000</v>
      </c>
      <c r="F24" s="147">
        <v>-863000</v>
      </c>
      <c r="G24" s="147">
        <v>-528000</v>
      </c>
      <c r="H24" s="171">
        <v>-975000</v>
      </c>
      <c r="I24" s="217"/>
      <c r="J24" s="173">
        <v>-3321000</v>
      </c>
      <c r="K24" s="218"/>
      <c r="L24" s="174">
        <v>-5576000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8" hidden="1" customHeight="1" x14ac:dyDescent="0.25">
      <c r="A25" s="2"/>
      <c r="B25" s="79" t="s">
        <v>134</v>
      </c>
      <c r="C25" s="219"/>
      <c r="D25" s="219"/>
      <c r="E25" s="219"/>
      <c r="F25" s="219"/>
      <c r="G25" s="219"/>
      <c r="H25" s="220"/>
      <c r="I25" s="217"/>
      <c r="J25" s="221"/>
      <c r="K25" s="218"/>
      <c r="L25" s="22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8" hidden="1" customHeight="1" x14ac:dyDescent="0.25">
      <c r="A26" s="2"/>
      <c r="B26" s="79" t="s">
        <v>135</v>
      </c>
      <c r="C26" s="219"/>
      <c r="D26" s="219"/>
      <c r="E26" s="219"/>
      <c r="F26" s="219"/>
      <c r="G26" s="219"/>
      <c r="H26" s="220"/>
      <c r="I26" s="217"/>
      <c r="J26" s="221"/>
      <c r="K26" s="218"/>
      <c r="L26" s="22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8" customHeight="1" x14ac:dyDescent="0.25">
      <c r="A27" s="2"/>
      <c r="B27" s="80" t="s">
        <v>136</v>
      </c>
      <c r="C27" s="148">
        <v>-926000</v>
      </c>
      <c r="D27" s="148">
        <v>-1873000</v>
      </c>
      <c r="E27" s="148">
        <v>7404000</v>
      </c>
      <c r="F27" s="148">
        <v>-11476000</v>
      </c>
      <c r="G27" s="148">
        <v>559000</v>
      </c>
      <c r="H27" s="182">
        <v>29102000</v>
      </c>
      <c r="I27" s="217"/>
      <c r="J27" s="183">
        <v>25589000</v>
      </c>
      <c r="K27" s="218"/>
      <c r="L27" s="184">
        <v>19921000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8" customHeight="1" thickBot="1" x14ac:dyDescent="0.3">
      <c r="A28" s="2"/>
      <c r="B28" s="83" t="s">
        <v>137</v>
      </c>
      <c r="C28" s="152">
        <v>-2235000</v>
      </c>
      <c r="D28" s="152">
        <v>-4166000</v>
      </c>
      <c r="E28" s="152">
        <v>-1307000</v>
      </c>
      <c r="F28" s="152">
        <v>-19886000</v>
      </c>
      <c r="G28" s="152">
        <v>-6982000</v>
      </c>
      <c r="H28" s="179">
        <v>19567000</v>
      </c>
      <c r="I28" s="217"/>
      <c r="J28" s="180">
        <v>-8608000</v>
      </c>
      <c r="K28" s="218"/>
      <c r="L28" s="185">
        <v>14345000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8" customHeight="1" x14ac:dyDescent="0.25">
      <c r="A29" s="2"/>
      <c r="B29" s="45"/>
      <c r="C29" s="42"/>
      <c r="D29" s="42"/>
      <c r="E29" s="42"/>
      <c r="F29" s="42"/>
      <c r="G29" s="42"/>
      <c r="H29" s="95"/>
      <c r="I29" s="50"/>
      <c r="J29" s="110"/>
      <c r="L29" s="11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8" customHeight="1" x14ac:dyDescent="0.25">
      <c r="A30" s="2"/>
      <c r="B30" s="79" t="s">
        <v>138</v>
      </c>
      <c r="C30" s="147">
        <v>-2470000</v>
      </c>
      <c r="D30" s="147">
        <v>-2379000</v>
      </c>
      <c r="E30" s="147">
        <v>-2457000</v>
      </c>
      <c r="F30" s="147">
        <v>-2120000</v>
      </c>
      <c r="G30" s="147">
        <v>-2385000</v>
      </c>
      <c r="H30" s="171">
        <v>-2494000</v>
      </c>
      <c r="I30" s="217"/>
      <c r="J30" s="173">
        <v>-9456000</v>
      </c>
      <c r="K30" s="218"/>
      <c r="L30" s="174">
        <v>-9014000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8" hidden="1" customHeight="1" x14ac:dyDescent="0.25">
      <c r="A31" s="2"/>
      <c r="B31" s="79" t="s">
        <v>139</v>
      </c>
      <c r="C31" s="148">
        <v>0</v>
      </c>
      <c r="D31" s="148">
        <v>0</v>
      </c>
      <c r="E31" s="148">
        <v>0</v>
      </c>
      <c r="F31" s="223">
        <v>0</v>
      </c>
      <c r="G31" s="148">
        <v>0</v>
      </c>
      <c r="H31" s="182">
        <v>0</v>
      </c>
      <c r="I31" s="217"/>
      <c r="J31" s="183">
        <v>0</v>
      </c>
      <c r="K31" s="218"/>
      <c r="L31" s="184">
        <v>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8" customHeight="1" x14ac:dyDescent="0.25">
      <c r="A32" s="2"/>
      <c r="B32" s="80" t="s">
        <v>140</v>
      </c>
      <c r="C32" s="224"/>
      <c r="D32" s="224">
        <v>-68000</v>
      </c>
      <c r="E32" s="224"/>
      <c r="F32" s="224"/>
      <c r="G32" s="224"/>
      <c r="H32" s="225">
        <v>-811000</v>
      </c>
      <c r="I32" s="217"/>
      <c r="J32" s="226">
        <v>-811000</v>
      </c>
      <c r="K32" s="218"/>
      <c r="L32" s="227">
        <v>-38880000</v>
      </c>
      <c r="M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8" customHeight="1" thickBot="1" x14ac:dyDescent="0.3">
      <c r="A33" s="2"/>
      <c r="B33" s="83" t="s">
        <v>141</v>
      </c>
      <c r="C33" s="152">
        <v>-2470000</v>
      </c>
      <c r="D33" s="152">
        <v>-2447000</v>
      </c>
      <c r="E33" s="152">
        <v>-2457000</v>
      </c>
      <c r="F33" s="152">
        <v>-2120000</v>
      </c>
      <c r="G33" s="152">
        <v>-2385000</v>
      </c>
      <c r="H33" s="179">
        <v>-3305000</v>
      </c>
      <c r="I33" s="217"/>
      <c r="J33" s="180">
        <v>-10267000</v>
      </c>
      <c r="K33" s="218"/>
      <c r="L33" s="185">
        <v>-47894000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8" customHeight="1" x14ac:dyDescent="0.25">
      <c r="A34" s="2"/>
      <c r="B34" s="112"/>
      <c r="C34" s="113"/>
      <c r="D34" s="113"/>
      <c r="E34" s="114"/>
      <c r="F34" s="114"/>
      <c r="G34" s="114"/>
      <c r="H34" s="115"/>
      <c r="I34" s="50"/>
      <c r="J34" s="116"/>
      <c r="L34" s="117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8" customHeight="1" x14ac:dyDescent="0.25">
      <c r="A35" s="2"/>
      <c r="B35" s="105" t="s">
        <v>142</v>
      </c>
      <c r="C35" s="152">
        <v>11588000</v>
      </c>
      <c r="D35" s="152">
        <v>-9429000</v>
      </c>
      <c r="E35" s="152">
        <v>1984000</v>
      </c>
      <c r="F35" s="152">
        <v>267000</v>
      </c>
      <c r="G35" s="152">
        <v>1015000</v>
      </c>
      <c r="H35" s="179">
        <v>24766000</v>
      </c>
      <c r="I35" s="228"/>
      <c r="J35" s="180">
        <v>28032000</v>
      </c>
      <c r="K35" s="229"/>
      <c r="L35" s="185">
        <v>-32197000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8" customHeight="1" x14ac:dyDescent="0.25">
      <c r="A36" s="2"/>
      <c r="B36" s="79" t="s">
        <v>143</v>
      </c>
      <c r="C36" s="147">
        <v>53182000</v>
      </c>
      <c r="D36" s="147">
        <v>64585000</v>
      </c>
      <c r="E36" s="147">
        <v>55913000</v>
      </c>
      <c r="F36" s="147">
        <v>56816000</v>
      </c>
      <c r="G36" s="147">
        <v>54718000</v>
      </c>
      <c r="H36" s="171">
        <v>55692000</v>
      </c>
      <c r="I36" s="217"/>
      <c r="J36" s="173">
        <v>55913000</v>
      </c>
      <c r="K36" s="218"/>
      <c r="L36" s="174">
        <v>87532000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8" customHeight="1" x14ac:dyDescent="0.25">
      <c r="A37" s="2"/>
      <c r="B37" s="89" t="s">
        <v>144</v>
      </c>
      <c r="C37" s="148">
        <v>-185000</v>
      </c>
      <c r="D37" s="148">
        <v>757000</v>
      </c>
      <c r="E37" s="148">
        <v>-1081000</v>
      </c>
      <c r="F37" s="148">
        <v>-2365000</v>
      </c>
      <c r="G37" s="148">
        <v>-41000</v>
      </c>
      <c r="H37" s="182">
        <v>193000</v>
      </c>
      <c r="I37" s="217"/>
      <c r="J37" s="183">
        <v>-3294000</v>
      </c>
      <c r="K37" s="218"/>
      <c r="L37" s="184">
        <v>578000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8" customHeight="1" thickBot="1" x14ac:dyDescent="0.3">
      <c r="A38" s="2"/>
      <c r="B38" s="83" t="s">
        <v>116</v>
      </c>
      <c r="C38" s="152">
        <v>64585000</v>
      </c>
      <c r="D38" s="152">
        <v>55913000</v>
      </c>
      <c r="E38" s="152">
        <v>56816000</v>
      </c>
      <c r="F38" s="152">
        <v>54718000</v>
      </c>
      <c r="G38" s="152">
        <v>55692000</v>
      </c>
      <c r="H38" s="179">
        <v>80651000</v>
      </c>
      <c r="I38" s="217"/>
      <c r="J38" s="180">
        <v>80651000</v>
      </c>
      <c r="K38" s="218"/>
      <c r="L38" s="185">
        <v>55913000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8" customHeight="1" x14ac:dyDescent="0.25">
      <c r="A39" s="2"/>
      <c r="B39" s="93"/>
      <c r="C39" s="45"/>
      <c r="D39" s="42"/>
      <c r="E39" s="42"/>
      <c r="F39" s="42"/>
      <c r="G39" s="42"/>
      <c r="H39" s="95"/>
      <c r="I39" s="50"/>
      <c r="J39" s="110"/>
      <c r="L39" s="11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8" customHeight="1" x14ac:dyDescent="0.25">
      <c r="A40" s="2"/>
      <c r="B40" s="85" t="s">
        <v>145</v>
      </c>
      <c r="D40" s="69"/>
      <c r="E40" s="69"/>
      <c r="F40" s="69"/>
      <c r="G40" s="69"/>
      <c r="H40" s="70"/>
      <c r="I40" s="50"/>
      <c r="J40" s="71"/>
      <c r="L40" s="7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8" customHeight="1" x14ac:dyDescent="0.25">
      <c r="A41" s="2"/>
      <c r="B41" s="80" t="s">
        <v>96</v>
      </c>
      <c r="C41" s="148">
        <v>205867900</v>
      </c>
      <c r="D41" s="148">
        <v>207740490</v>
      </c>
      <c r="E41" s="148">
        <v>200336000</v>
      </c>
      <c r="F41" s="148">
        <v>211812000</v>
      </c>
      <c r="G41" s="148">
        <v>211253000</v>
      </c>
      <c r="H41" s="182">
        <v>182151000</v>
      </c>
      <c r="I41" s="217"/>
      <c r="J41" s="183">
        <v>182151000</v>
      </c>
      <c r="K41" s="218"/>
      <c r="L41" s="184">
        <v>207740000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8" customHeight="1" thickBot="1" x14ac:dyDescent="0.3">
      <c r="A42" s="2"/>
      <c r="B42" s="90" t="s">
        <v>115</v>
      </c>
      <c r="C42" s="152">
        <v>270453000</v>
      </c>
      <c r="D42" s="152">
        <v>263653000</v>
      </c>
      <c r="E42" s="152">
        <v>257152000</v>
      </c>
      <c r="F42" s="152">
        <v>266530000</v>
      </c>
      <c r="G42" s="152">
        <v>266945000</v>
      </c>
      <c r="H42" s="179">
        <v>262802000</v>
      </c>
      <c r="I42" s="217"/>
      <c r="J42" s="180">
        <v>262802000</v>
      </c>
      <c r="K42" s="218"/>
      <c r="L42" s="185">
        <v>263653000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8" customHeight="1" x14ac:dyDescent="0.25">
      <c r="A43" s="2"/>
      <c r="B43" s="260" t="s">
        <v>146</v>
      </c>
      <c r="C43" s="260"/>
      <c r="D43" s="260"/>
      <c r="E43" s="260"/>
      <c r="F43" s="54"/>
      <c r="G43" s="54"/>
      <c r="H43" s="97"/>
      <c r="I43" s="50"/>
      <c r="J43" s="45"/>
      <c r="L43" s="4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8" customHeight="1" x14ac:dyDescent="0.25">
      <c r="A44" s="2"/>
      <c r="E44" s="50"/>
      <c r="F44" s="50"/>
      <c r="G44" s="50"/>
      <c r="I44" s="50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8" customHeight="1" x14ac:dyDescent="0.25">
      <c r="A45" s="2"/>
      <c r="B45" s="106" t="s">
        <v>111</v>
      </c>
      <c r="E45" s="50"/>
      <c r="F45" s="50"/>
      <c r="G45" s="50"/>
      <c r="I45" s="50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8" customHeight="1" thickBot="1" x14ac:dyDescent="0.3">
      <c r="A46" s="2"/>
      <c r="B46" s="107" t="s">
        <v>43</v>
      </c>
      <c r="C46" s="212"/>
      <c r="D46" s="212"/>
      <c r="E46" s="47"/>
      <c r="F46" s="47"/>
      <c r="G46" s="47"/>
      <c r="H46" s="212"/>
      <c r="I46" s="50"/>
      <c r="L46" s="21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8" customHeight="1" x14ac:dyDescent="0.25">
      <c r="A47" s="2"/>
      <c r="B47" s="108" t="s">
        <v>131</v>
      </c>
      <c r="C47" s="122">
        <v>16293000</v>
      </c>
      <c r="D47" s="122">
        <v>-2816000</v>
      </c>
      <c r="E47" s="122">
        <v>5748000</v>
      </c>
      <c r="F47" s="122">
        <v>22273000</v>
      </c>
      <c r="G47" s="122">
        <v>10382000</v>
      </c>
      <c r="H47" s="123">
        <v>8504000</v>
      </c>
      <c r="I47" s="127"/>
      <c r="J47" s="230">
        <v>46907000</v>
      </c>
      <c r="K47" s="127"/>
      <c r="L47" s="231">
        <v>1352000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8" customHeight="1" x14ac:dyDescent="0.25">
      <c r="A48" s="2"/>
      <c r="B48" s="2" t="s">
        <v>132</v>
      </c>
      <c r="C48" s="124"/>
      <c r="D48" s="124"/>
      <c r="E48" s="124">
        <v>-7756000</v>
      </c>
      <c r="F48" s="124">
        <v>-7547000</v>
      </c>
      <c r="G48" s="124">
        <v>-7013000</v>
      </c>
      <c r="H48" s="125">
        <v>-8560000</v>
      </c>
      <c r="I48" s="127"/>
      <c r="J48" s="197">
        <v>-30876000</v>
      </c>
      <c r="K48" s="127"/>
      <c r="L48" s="198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8" customHeight="1" x14ac:dyDescent="0.25">
      <c r="A49" s="2"/>
      <c r="B49" s="13" t="s">
        <v>133</v>
      </c>
      <c r="C49" s="232">
        <v>-1309000</v>
      </c>
      <c r="D49" s="232">
        <v>-2293000</v>
      </c>
      <c r="E49" s="232">
        <v>-955000</v>
      </c>
      <c r="F49" s="232">
        <v>-863000</v>
      </c>
      <c r="G49" s="232">
        <v>-528000</v>
      </c>
      <c r="H49" s="233">
        <v>-975000</v>
      </c>
      <c r="I49" s="127"/>
      <c r="J49" s="234">
        <v>-3321000</v>
      </c>
      <c r="K49" s="127"/>
      <c r="L49" s="235">
        <v>-5576000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8" customHeight="1" x14ac:dyDescent="0.25">
      <c r="B50" s="81" t="s">
        <v>43</v>
      </c>
      <c r="C50" s="122">
        <v>14984000</v>
      </c>
      <c r="D50" s="122">
        <v>-5109000</v>
      </c>
      <c r="E50" s="122">
        <v>-2963000</v>
      </c>
      <c r="F50" s="122">
        <v>13863000</v>
      </c>
      <c r="G50" s="122">
        <v>2841000</v>
      </c>
      <c r="H50" s="123">
        <v>-1031000</v>
      </c>
      <c r="J50" s="236">
        <v>12710000</v>
      </c>
      <c r="K50" s="127"/>
      <c r="L50" s="231">
        <v>-4224000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8" customHeight="1" x14ac:dyDescent="0.25">
      <c r="B51" s="1" t="s">
        <v>147</v>
      </c>
      <c r="C51" s="153">
        <v>0.10651198828538699</v>
      </c>
      <c r="D51" s="153">
        <v>-3.5918418999008703E-2</v>
      </c>
      <c r="E51" s="153">
        <v>-2.11033873678813E-2</v>
      </c>
      <c r="F51" s="153">
        <v>9.4823458597244795E-2</v>
      </c>
      <c r="G51" s="153">
        <v>2.0754799684404301E-2</v>
      </c>
      <c r="H51" s="194">
        <v>-7.8580520262493993E-3</v>
      </c>
      <c r="J51" s="195">
        <v>2.2913740852982499E-2</v>
      </c>
      <c r="K51" s="237"/>
      <c r="L51" s="196">
        <v>-7.3539908980434603E-3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8" customHeight="1" x14ac:dyDescent="0.25">
      <c r="B52" s="132" t="s">
        <v>148</v>
      </c>
      <c r="C52" s="129"/>
      <c r="D52" s="129"/>
      <c r="E52" s="129"/>
      <c r="F52" s="129"/>
      <c r="G52" s="129">
        <v>13788000</v>
      </c>
      <c r="H52" s="182">
        <v>5142000</v>
      </c>
      <c r="I52" s="127"/>
      <c r="J52" s="183">
        <v>18930000</v>
      </c>
      <c r="K52" s="127"/>
      <c r="L52" s="130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8" customHeight="1" x14ac:dyDescent="0.25">
      <c r="B53" s="81" t="s">
        <v>149</v>
      </c>
      <c r="C53" s="238">
        <v>14984000</v>
      </c>
      <c r="D53" s="238">
        <v>-5109000</v>
      </c>
      <c r="E53" s="238">
        <v>-2963000</v>
      </c>
      <c r="F53" s="238">
        <v>13863000</v>
      </c>
      <c r="G53" s="238">
        <v>16629000</v>
      </c>
      <c r="H53" s="179">
        <v>4111000</v>
      </c>
      <c r="I53" s="1"/>
      <c r="J53" s="180">
        <v>31640000</v>
      </c>
      <c r="K53" s="127"/>
      <c r="L53" s="239">
        <v>-4224000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8" customHeight="1" thickBot="1" x14ac:dyDescent="0.3">
      <c r="B54" s="92" t="s">
        <v>147</v>
      </c>
      <c r="C54" s="146">
        <v>0.10651198828538699</v>
      </c>
      <c r="D54" s="146">
        <v>-3.5918418999008703E-2</v>
      </c>
      <c r="E54" s="146">
        <v>-2.11033873678813E-2</v>
      </c>
      <c r="F54" s="146">
        <v>9.4823458597244795E-2</v>
      </c>
      <c r="G54" s="146">
        <v>0.121482423073551</v>
      </c>
      <c r="H54" s="240">
        <v>3.1333125004763603E-2</v>
      </c>
      <c r="I54" s="241"/>
      <c r="J54" s="242">
        <v>5.7040972508919402E-2</v>
      </c>
      <c r="K54" s="127"/>
      <c r="L54" s="243">
        <v>-7.3539908980434603E-3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8" customHeight="1" x14ac:dyDescent="0.25">
      <c r="B55" s="259" t="s">
        <v>150</v>
      </c>
      <c r="C55" s="259"/>
      <c r="D55" s="259"/>
      <c r="E55" s="259"/>
      <c r="F55" s="259"/>
      <c r="G55" s="259"/>
      <c r="H55" s="259"/>
      <c r="J55" s="45"/>
      <c r="L55" s="4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8" customHeight="1" x14ac:dyDescent="0.25"/>
  </sheetData>
  <mergeCells count="3">
    <mergeCell ref="B2:F2"/>
    <mergeCell ref="B55:H55"/>
    <mergeCell ref="B43:E43"/>
  </mergeCells>
  <pageMargins left="0.75" right="0.75" top="1" bottom="1" header="0.5" footer="0.5"/>
  <pageSetup paperSize="9" orientation="portrait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91"/>
  <sheetViews>
    <sheetView showGridLines="0" showRuler="0" zoomScaleNormal="100" workbookViewId="0"/>
  </sheetViews>
  <sheetFormatPr defaultColWidth="13.21875" defaultRowHeight="13.2" x14ac:dyDescent="0.25"/>
  <cols>
    <col min="2" max="2" width="64.5546875" customWidth="1"/>
    <col min="9" max="9" width="0.77734375" customWidth="1"/>
    <col min="11" max="11" width="0.77734375" customWidth="1"/>
  </cols>
  <sheetData>
    <row r="1" spans="2:14" ht="16.8" customHeight="1" x14ac:dyDescent="0.25"/>
    <row r="2" spans="2:14" ht="23.25" customHeight="1" x14ac:dyDescent="0.35">
      <c r="B2" s="255" t="s">
        <v>151</v>
      </c>
      <c r="C2" s="255"/>
      <c r="D2" s="255"/>
    </row>
    <row r="3" spans="2:14" ht="16.8" customHeight="1" x14ac:dyDescent="0.25">
      <c r="B3" s="4" t="str">
        <f>'1. Key figures table'!$B$3</f>
        <v>Fourth quarter and full year 2025 results</v>
      </c>
    </row>
    <row r="4" spans="2:14" ht="16.8" customHeight="1" thickBot="1" x14ac:dyDescent="0.3"/>
    <row r="5" spans="2:14" ht="16.8" customHeight="1" thickBot="1" x14ac:dyDescent="0.3">
      <c r="B5" s="118" t="s">
        <v>29</v>
      </c>
      <c r="C5" s="8" t="s">
        <v>54</v>
      </c>
      <c r="D5" s="8" t="s">
        <v>5</v>
      </c>
      <c r="E5" s="8" t="s">
        <v>55</v>
      </c>
      <c r="F5" s="8" t="s">
        <v>56</v>
      </c>
      <c r="G5" s="8" t="s">
        <v>57</v>
      </c>
      <c r="H5" s="56" t="s">
        <v>4</v>
      </c>
      <c r="J5" s="57" t="s">
        <v>7</v>
      </c>
      <c r="L5" s="58" t="s">
        <v>8</v>
      </c>
      <c r="M5" s="51"/>
      <c r="N5" s="51"/>
    </row>
    <row r="6" spans="2:14" ht="16.8" customHeight="1" x14ac:dyDescent="0.25">
      <c r="B6" s="96" t="s">
        <v>152</v>
      </c>
      <c r="C6" s="152">
        <f>'2. Cons Stat of Income'!C11</f>
        <v>140679000</v>
      </c>
      <c r="D6" s="152">
        <f>'2. Cons Stat of Income'!D11</f>
        <v>142239000</v>
      </c>
      <c r="E6" s="152">
        <f>'2. Cons Stat of Income'!E11</f>
        <v>140404000</v>
      </c>
      <c r="F6" s="152">
        <f>'2. Cons Stat of Income'!F11</f>
        <v>146198000</v>
      </c>
      <c r="G6" s="152">
        <f>'2. Cons Stat of Income'!G11</f>
        <v>136884000</v>
      </c>
      <c r="H6" s="179">
        <f>'2. Cons Stat of Income'!H11</f>
        <v>131203000</v>
      </c>
      <c r="J6" s="180">
        <f>'2. Cons Stat of Income'!J11</f>
        <v>554689000</v>
      </c>
      <c r="L6" s="185">
        <v>574382000</v>
      </c>
      <c r="M6" s="120"/>
      <c r="N6" s="120"/>
    </row>
    <row r="7" spans="2:14" ht="16.8" customHeight="1" x14ac:dyDescent="0.25">
      <c r="B7" s="1" t="s">
        <v>49</v>
      </c>
      <c r="C7" s="147">
        <f>'2. Cons Stat of Income'!C7</f>
        <v>78057000</v>
      </c>
      <c r="D7" s="147">
        <f>'2. Cons Stat of Income'!D7</f>
        <v>79342000</v>
      </c>
      <c r="E7" s="147">
        <f>'2. Cons Stat of Income'!E7</f>
        <v>79675000</v>
      </c>
      <c r="F7" s="147">
        <f>'2. Cons Stat of Income'!F7</f>
        <v>86356000</v>
      </c>
      <c r="G7" s="147">
        <f>'2. Cons Stat of Income'!G7</f>
        <v>79545000</v>
      </c>
      <c r="H7" s="171">
        <f>'2. Cons Stat of Income'!H7</f>
        <v>77313000</v>
      </c>
      <c r="J7" s="173">
        <f>'2. Cons Stat of Income'!J7</f>
        <v>322889000</v>
      </c>
      <c r="L7" s="174">
        <v>327993000</v>
      </c>
      <c r="M7" s="2"/>
      <c r="N7" s="2"/>
    </row>
    <row r="8" spans="2:14" ht="16.8" customHeight="1" x14ac:dyDescent="0.25">
      <c r="B8" s="1" t="s">
        <v>50</v>
      </c>
      <c r="C8" s="147">
        <f>'2. Cons Stat of Income'!C8</f>
        <v>41716000</v>
      </c>
      <c r="D8" s="147">
        <f>'2. Cons Stat of Income'!D8</f>
        <v>42907000</v>
      </c>
      <c r="E8" s="147">
        <f>'2. Cons Stat of Income'!E8</f>
        <v>41791000</v>
      </c>
      <c r="F8" s="147">
        <f>'2. Cons Stat of Income'!F8</f>
        <v>39884000</v>
      </c>
      <c r="G8" s="147">
        <f>'2. Cons Stat of Income'!G8</f>
        <v>38715000</v>
      </c>
      <c r="H8" s="171">
        <f>'2. Cons Stat of Income'!H8</f>
        <v>38540000</v>
      </c>
      <c r="J8" s="173">
        <f>'2. Cons Stat of Income'!J8</f>
        <v>158930000</v>
      </c>
      <c r="L8" s="174">
        <v>161370000</v>
      </c>
      <c r="M8" s="2"/>
      <c r="N8" s="2"/>
    </row>
    <row r="9" spans="2:14" ht="16.8" customHeight="1" x14ac:dyDescent="0.25">
      <c r="B9" s="1" t="s">
        <v>12</v>
      </c>
      <c r="C9" s="147">
        <f>'2. Cons Stat of Income'!C10</f>
        <v>20906000</v>
      </c>
      <c r="D9" s="147">
        <f>'2. Cons Stat of Income'!D10</f>
        <v>19990000</v>
      </c>
      <c r="E9" s="147">
        <f>'2. Cons Stat of Income'!E10</f>
        <v>18938000</v>
      </c>
      <c r="F9" s="147">
        <f>'2. Cons Stat of Income'!F10</f>
        <v>19958000</v>
      </c>
      <c r="G9" s="147">
        <f>'2. Cons Stat of Income'!G10</f>
        <v>18624000</v>
      </c>
      <c r="H9" s="171">
        <f>'2. Cons Stat of Income'!H10</f>
        <v>15350000</v>
      </c>
      <c r="J9" s="173">
        <f>'2. Cons Stat of Income'!J10</f>
        <v>72870000</v>
      </c>
      <c r="L9" s="174">
        <v>85019000</v>
      </c>
      <c r="M9" s="2"/>
      <c r="N9" s="2"/>
    </row>
    <row r="10" spans="2:14" ht="6.6" customHeight="1" x14ac:dyDescent="0.25">
      <c r="C10" s="223"/>
      <c r="D10" s="244"/>
      <c r="E10" s="244"/>
      <c r="F10" s="244"/>
      <c r="G10" s="223"/>
      <c r="H10" s="245"/>
      <c r="J10" s="248"/>
      <c r="L10" s="250"/>
      <c r="M10" s="2"/>
      <c r="N10" s="2"/>
    </row>
    <row r="11" spans="2:14" ht="16.8" customHeight="1" x14ac:dyDescent="0.25">
      <c r="B11" s="81" t="s">
        <v>153</v>
      </c>
      <c r="C11" s="152">
        <f t="shared" ref="C11:H11" si="0">SUM(C12:C14)</f>
        <v>-5012000</v>
      </c>
      <c r="D11" s="152">
        <f t="shared" si="0"/>
        <v>4980000</v>
      </c>
      <c r="E11" s="152">
        <f t="shared" si="0"/>
        <v>279000</v>
      </c>
      <c r="F11" s="152">
        <f t="shared" si="0"/>
        <v>-9997000</v>
      </c>
      <c r="G11" s="152">
        <f t="shared" si="0"/>
        <v>6685000</v>
      </c>
      <c r="H11" s="179">
        <f t="shared" si="0"/>
        <v>-279000</v>
      </c>
      <c r="J11" s="180">
        <f>SUM(J12:J14)</f>
        <v>-3312000</v>
      </c>
      <c r="L11" s="185">
        <v>7891000</v>
      </c>
      <c r="M11" s="38"/>
      <c r="N11" s="38"/>
    </row>
    <row r="12" spans="2:14" ht="16.8" customHeight="1" x14ac:dyDescent="0.25">
      <c r="B12" s="1" t="s">
        <v>49</v>
      </c>
      <c r="C12" s="147">
        <f>'3. Cons Balance Sheet'!D48-'3. Cons Balance Sheet'!C48</f>
        <v>-8567000</v>
      </c>
      <c r="D12" s="147">
        <f>'3. Cons Balance Sheet'!E48-'3. Cons Balance Sheet'!D48</f>
        <v>8889000</v>
      </c>
      <c r="E12" s="147">
        <f>'3. Cons Balance Sheet'!F48-'3. Cons Balance Sheet'!E48</f>
        <v>2921000</v>
      </c>
      <c r="F12" s="147">
        <f>'3. Cons Balance Sheet'!G48-'3. Cons Balance Sheet'!F48</f>
        <v>-9052000</v>
      </c>
      <c r="G12" s="147">
        <f>'3. Cons Balance Sheet'!H48-'3. Cons Balance Sheet'!G48</f>
        <v>5229000</v>
      </c>
      <c r="H12" s="171">
        <f>'3. Cons Balance Sheet'!I48-'3. Cons Balance Sheet'!H48</f>
        <v>485000</v>
      </c>
      <c r="J12" s="173">
        <f>'3. Cons Balance Sheet'!I48-'3. Cons Balance Sheet'!E48</f>
        <v>-417000</v>
      </c>
      <c r="L12" s="174">
        <v>-2253000</v>
      </c>
      <c r="M12" s="2"/>
      <c r="N12" s="2"/>
    </row>
    <row r="13" spans="2:14" ht="16.8" customHeight="1" x14ac:dyDescent="0.25">
      <c r="B13" s="1" t="s">
        <v>50</v>
      </c>
      <c r="C13" s="147">
        <f>'3. Cons Balance Sheet'!D49-'3. Cons Balance Sheet'!C49</f>
        <v>2018000</v>
      </c>
      <c r="D13" s="147">
        <f>'3. Cons Balance Sheet'!E49-'3. Cons Balance Sheet'!D49</f>
        <v>-3306000</v>
      </c>
      <c r="E13" s="147">
        <f>'3. Cons Balance Sheet'!F49-'3. Cons Balance Sheet'!E49</f>
        <v>-1517000</v>
      </c>
      <c r="F13" s="147">
        <f>'3. Cons Balance Sheet'!G49-'3. Cons Balance Sheet'!F49</f>
        <v>-1361000</v>
      </c>
      <c r="G13" s="147">
        <f>'3. Cons Balance Sheet'!H49-'3. Cons Balance Sheet'!G49</f>
        <v>228000</v>
      </c>
      <c r="H13" s="171">
        <f>'3. Cons Balance Sheet'!I49-'3. Cons Balance Sheet'!H49</f>
        <v>428000</v>
      </c>
      <c r="J13" s="173">
        <f>'3. Cons Balance Sheet'!I49-'3. Cons Balance Sheet'!E49</f>
        <v>-2222000</v>
      </c>
      <c r="L13" s="174">
        <v>8981000</v>
      </c>
      <c r="M13" s="2"/>
      <c r="N13" s="2"/>
    </row>
    <row r="14" spans="2:14" ht="16.8" customHeight="1" x14ac:dyDescent="0.25">
      <c r="B14" s="1" t="s">
        <v>12</v>
      </c>
      <c r="C14" s="147">
        <f>'3. Cons Balance Sheet'!D50-'3. Cons Balance Sheet'!C50</f>
        <v>1537000</v>
      </c>
      <c r="D14" s="147">
        <f>'3. Cons Balance Sheet'!E50-'3. Cons Balance Sheet'!D50</f>
        <v>-603000</v>
      </c>
      <c r="E14" s="147">
        <f>'3. Cons Balance Sheet'!F50-'3. Cons Balance Sheet'!E50</f>
        <v>-1125000</v>
      </c>
      <c r="F14" s="147">
        <f>'3. Cons Balance Sheet'!G50-'3. Cons Balance Sheet'!F50</f>
        <v>416000</v>
      </c>
      <c r="G14" s="147">
        <f>'3. Cons Balance Sheet'!H50-'3. Cons Balance Sheet'!G50</f>
        <v>1228000</v>
      </c>
      <c r="H14" s="171">
        <f>'3. Cons Balance Sheet'!I50-'3. Cons Balance Sheet'!H50</f>
        <v>-1192000</v>
      </c>
      <c r="J14" s="173">
        <f>'3. Cons Balance Sheet'!I50-'3. Cons Balance Sheet'!E50</f>
        <v>-673000</v>
      </c>
      <c r="L14" s="174">
        <v>1163000</v>
      </c>
      <c r="M14" s="2"/>
      <c r="N14" s="2"/>
    </row>
    <row r="15" spans="2:14" ht="6.6" customHeight="1" x14ac:dyDescent="0.25">
      <c r="C15" s="223"/>
      <c r="D15" s="244"/>
      <c r="E15" s="244"/>
      <c r="F15" s="244"/>
      <c r="G15" s="223"/>
      <c r="H15" s="245"/>
      <c r="J15" s="248"/>
      <c r="L15" s="250"/>
      <c r="M15" s="2"/>
      <c r="N15" s="2"/>
    </row>
    <row r="16" spans="2:14" ht="16.8" customHeight="1" x14ac:dyDescent="0.25">
      <c r="B16" s="81" t="s">
        <v>154</v>
      </c>
      <c r="C16" s="152">
        <f t="shared" ref="C16:H16" si="1">C11+C6</f>
        <v>135667000</v>
      </c>
      <c r="D16" s="152">
        <f t="shared" si="1"/>
        <v>147219000</v>
      </c>
      <c r="E16" s="152">
        <f t="shared" si="1"/>
        <v>140683000</v>
      </c>
      <c r="F16" s="152">
        <f t="shared" si="1"/>
        <v>136201000</v>
      </c>
      <c r="G16" s="152">
        <f t="shared" si="1"/>
        <v>143569000</v>
      </c>
      <c r="H16" s="179">
        <f t="shared" si="1"/>
        <v>130924000</v>
      </c>
      <c r="J16" s="180">
        <f>J11+J6</f>
        <v>551377000</v>
      </c>
      <c r="L16" s="185">
        <v>582273000</v>
      </c>
      <c r="M16" s="38"/>
      <c r="N16" s="38"/>
    </row>
    <row r="17" spans="2:14" ht="16.8" customHeight="1" x14ac:dyDescent="0.25">
      <c r="B17" s="1" t="s">
        <v>49</v>
      </c>
      <c r="C17" s="147">
        <f t="shared" ref="C17:H19" si="2">C7+C12</f>
        <v>69490000</v>
      </c>
      <c r="D17" s="147">
        <f t="shared" si="2"/>
        <v>88231000</v>
      </c>
      <c r="E17" s="147">
        <f t="shared" si="2"/>
        <v>82596000</v>
      </c>
      <c r="F17" s="147">
        <f t="shared" si="2"/>
        <v>77304000</v>
      </c>
      <c r="G17" s="147">
        <f t="shared" si="2"/>
        <v>84774000</v>
      </c>
      <c r="H17" s="171">
        <f t="shared" si="2"/>
        <v>77798000</v>
      </c>
      <c r="J17" s="173">
        <f>J7+J12</f>
        <v>322472000</v>
      </c>
      <c r="L17" s="174">
        <v>325740000</v>
      </c>
    </row>
    <row r="18" spans="2:14" ht="16.8" customHeight="1" x14ac:dyDescent="0.25">
      <c r="B18" s="1" t="s">
        <v>50</v>
      </c>
      <c r="C18" s="147">
        <f t="shared" si="2"/>
        <v>43734000</v>
      </c>
      <c r="D18" s="147">
        <f t="shared" si="2"/>
        <v>39601000</v>
      </c>
      <c r="E18" s="147">
        <f t="shared" si="2"/>
        <v>40274000</v>
      </c>
      <c r="F18" s="147">
        <f t="shared" si="2"/>
        <v>38523000</v>
      </c>
      <c r="G18" s="147">
        <f t="shared" si="2"/>
        <v>38943000</v>
      </c>
      <c r="H18" s="171">
        <f t="shared" si="2"/>
        <v>38968000</v>
      </c>
      <c r="J18" s="173">
        <f>J8+J13</f>
        <v>156708000</v>
      </c>
      <c r="L18" s="174">
        <v>170351000</v>
      </c>
    </row>
    <row r="19" spans="2:14" ht="16.8" customHeight="1" x14ac:dyDescent="0.25">
      <c r="B19" s="1" t="s">
        <v>12</v>
      </c>
      <c r="C19" s="147">
        <f t="shared" si="2"/>
        <v>22443000</v>
      </c>
      <c r="D19" s="147">
        <f t="shared" si="2"/>
        <v>19387000</v>
      </c>
      <c r="E19" s="147">
        <f t="shared" si="2"/>
        <v>17813000</v>
      </c>
      <c r="F19" s="147">
        <f t="shared" si="2"/>
        <v>20374000</v>
      </c>
      <c r="G19" s="147">
        <f t="shared" si="2"/>
        <v>19852000</v>
      </c>
      <c r="H19" s="171">
        <f t="shared" si="2"/>
        <v>14158000</v>
      </c>
      <c r="J19" s="173">
        <f>J9+J14</f>
        <v>72197000</v>
      </c>
      <c r="L19" s="174">
        <v>86182000</v>
      </c>
    </row>
    <row r="20" spans="2:14" ht="6.6" customHeight="1" x14ac:dyDescent="0.25">
      <c r="C20" s="147"/>
      <c r="D20" s="147"/>
      <c r="E20" s="147"/>
      <c r="F20" s="147"/>
      <c r="G20" s="147"/>
      <c r="H20" s="171"/>
      <c r="J20" s="173"/>
      <c r="L20" s="174"/>
    </row>
    <row r="21" spans="2:14" ht="16.8" customHeight="1" x14ac:dyDescent="0.25">
      <c r="B21" s="1" t="s">
        <v>58</v>
      </c>
      <c r="C21" s="147">
        <f>'2. Cons Stat of Income'!C12</f>
        <v>-18905000</v>
      </c>
      <c r="D21" s="147">
        <f>'2. Cons Stat of Income'!D12</f>
        <v>-17885000</v>
      </c>
      <c r="E21" s="147">
        <f>'2. Cons Stat of Income'!E12</f>
        <v>-17241000</v>
      </c>
      <c r="F21" s="147">
        <f>'2. Cons Stat of Income'!F12</f>
        <v>-17889000</v>
      </c>
      <c r="G21" s="147">
        <f>'2. Cons Stat of Income'!G12</f>
        <v>-14771000</v>
      </c>
      <c r="H21" s="171">
        <f>'2. Cons Stat of Income'!H12</f>
        <v>-14230000</v>
      </c>
      <c r="J21" s="173">
        <f>'2. Cons Stat of Income'!J12</f>
        <v>-64131000</v>
      </c>
      <c r="L21" s="174">
        <v>-86876000</v>
      </c>
    </row>
    <row r="22" spans="2:14" ht="6.6" customHeight="1" x14ac:dyDescent="0.25">
      <c r="C22" s="223"/>
      <c r="D22" s="244"/>
      <c r="E22" s="244"/>
      <c r="F22" s="244"/>
      <c r="G22" s="244"/>
      <c r="H22" s="246"/>
      <c r="J22" s="249"/>
      <c r="L22" s="251"/>
    </row>
    <row r="23" spans="2:14" ht="16.8" customHeight="1" x14ac:dyDescent="0.25">
      <c r="B23" s="81" t="s">
        <v>155</v>
      </c>
      <c r="C23" s="152">
        <f t="shared" ref="C23:H23" si="3">C16+C21</f>
        <v>116762000</v>
      </c>
      <c r="D23" s="152">
        <f t="shared" si="3"/>
        <v>129334000</v>
      </c>
      <c r="E23" s="152">
        <f t="shared" si="3"/>
        <v>123442000</v>
      </c>
      <c r="F23" s="152">
        <f t="shared" si="3"/>
        <v>118312000</v>
      </c>
      <c r="G23" s="152">
        <f t="shared" si="3"/>
        <v>128798000</v>
      </c>
      <c r="H23" s="179">
        <f t="shared" si="3"/>
        <v>116694000</v>
      </c>
      <c r="I23" s="1"/>
      <c r="J23" s="173">
        <f>J16+J21</f>
        <v>487246000</v>
      </c>
      <c r="K23" s="247"/>
      <c r="L23" s="174">
        <v>495397000</v>
      </c>
    </row>
    <row r="24" spans="2:14" ht="6.6" customHeight="1" x14ac:dyDescent="0.25">
      <c r="C24" s="223"/>
      <c r="D24" s="244"/>
      <c r="E24" s="244"/>
      <c r="F24" s="244"/>
      <c r="G24" s="244"/>
      <c r="H24" s="245"/>
      <c r="J24" s="248"/>
      <c r="L24" s="250"/>
    </row>
    <row r="25" spans="2:14" ht="16.8" customHeight="1" x14ac:dyDescent="0.25">
      <c r="B25" s="81" t="s">
        <v>156</v>
      </c>
      <c r="C25" s="152">
        <f t="shared" ref="C25:H25" si="4">SUM(C26:C28)</f>
        <v>-120807000</v>
      </c>
      <c r="D25" s="152">
        <f t="shared" si="4"/>
        <v>-126172000</v>
      </c>
      <c r="E25" s="152">
        <f t="shared" si="4"/>
        <v>-123998000</v>
      </c>
      <c r="F25" s="152">
        <f t="shared" si="4"/>
        <v>-154140000</v>
      </c>
      <c r="G25" s="152">
        <f t="shared" si="4"/>
        <v>-119275000</v>
      </c>
      <c r="H25" s="179">
        <f t="shared" si="4"/>
        <v>-117165000</v>
      </c>
      <c r="J25" s="180">
        <f>SUM(J26:J28)</f>
        <v>-514578000</v>
      </c>
      <c r="L25" s="185">
        <v>-486833000</v>
      </c>
    </row>
    <row r="26" spans="2:14" ht="16.8" customHeight="1" x14ac:dyDescent="0.25">
      <c r="B26" s="1" t="s">
        <v>157</v>
      </c>
      <c r="C26" s="147">
        <f>'2. Cons Stat of Income'!C20+'4. Cons Stat of CF'!C8</f>
        <v>-117028000</v>
      </c>
      <c r="D26" s="147">
        <f>'2. Cons Stat of Income'!D20+'4. Cons Stat of CF'!D8</f>
        <v>-121500000</v>
      </c>
      <c r="E26" s="147">
        <f>'2. Cons Stat of Income'!E20+'4. Cons Stat of CF'!E8</f>
        <v>-112830000</v>
      </c>
      <c r="F26" s="147">
        <f>'2. Cons Stat of Income'!F20+'4. Cons Stat of CF'!F8</f>
        <v>-143610000</v>
      </c>
      <c r="G26" s="147">
        <f>'2. Cons Stat of Income'!G20+'4. Cons Stat of CF'!G8</f>
        <v>-109349000</v>
      </c>
      <c r="H26" s="171">
        <f>'2. Cons Stat of Income'!H20+'4. Cons Stat of CF'!H8</f>
        <v>-105136000</v>
      </c>
      <c r="J26" s="173">
        <f>'2. Cons Stat of Income'!J20+'4. Cons Stat of CF'!J8</f>
        <v>-470925000</v>
      </c>
      <c r="L26" s="174">
        <v>-472243000</v>
      </c>
    </row>
    <row r="27" spans="2:14" ht="16.8" customHeight="1" x14ac:dyDescent="0.25">
      <c r="B27" s="1" t="s">
        <v>158</v>
      </c>
      <c r="C27" s="147">
        <f>('4. Cons Stat of CF'!C23+'4. Cons Stat of CF'!C24)</f>
        <v>-1309000</v>
      </c>
      <c r="D27" s="147">
        <f>('4. Cons Stat of CF'!D23+'4. Cons Stat of CF'!D24)</f>
        <v>-2293000</v>
      </c>
      <c r="E27" s="147">
        <f>('4. Cons Stat of CF'!E23+'4. Cons Stat of CF'!E24)</f>
        <v>-8711000</v>
      </c>
      <c r="F27" s="147">
        <f>('4. Cons Stat of CF'!F23+'4. Cons Stat of CF'!F24)</f>
        <v>-8410000</v>
      </c>
      <c r="G27" s="147">
        <f>('4. Cons Stat of CF'!G23+'4. Cons Stat of CF'!G24)</f>
        <v>-7541000</v>
      </c>
      <c r="H27" s="171">
        <f>('4. Cons Stat of CF'!H23+'4. Cons Stat of CF'!H24)</f>
        <v>-9535000</v>
      </c>
      <c r="J27" s="173">
        <f>('4. Cons Stat of CF'!J23+'4. Cons Stat of CF'!J24)</f>
        <v>-34197000</v>
      </c>
      <c r="L27" s="174">
        <v>-5576000</v>
      </c>
    </row>
    <row r="28" spans="2:14" ht="16.8" customHeight="1" x14ac:dyDescent="0.25">
      <c r="B28" s="1" t="s">
        <v>44</v>
      </c>
      <c r="C28" s="147">
        <f>'4. Cons Stat of CF'!C30</f>
        <v>-2470000</v>
      </c>
      <c r="D28" s="147">
        <f>'4. Cons Stat of CF'!D30</f>
        <v>-2379000</v>
      </c>
      <c r="E28" s="147">
        <f>'4. Cons Stat of CF'!E30</f>
        <v>-2457000</v>
      </c>
      <c r="F28" s="147">
        <f>'4. Cons Stat of CF'!F30</f>
        <v>-2120000</v>
      </c>
      <c r="G28" s="147">
        <f>'4. Cons Stat of CF'!G30</f>
        <v>-2385000</v>
      </c>
      <c r="H28" s="171">
        <f>'4. Cons Stat of CF'!H30</f>
        <v>-2494000</v>
      </c>
      <c r="J28" s="173">
        <f>'4. Cons Stat of CF'!J30</f>
        <v>-9456000</v>
      </c>
      <c r="L28" s="174">
        <v>-9014000</v>
      </c>
    </row>
    <row r="29" spans="2:14" ht="6.6" customHeight="1" x14ac:dyDescent="0.25">
      <c r="C29" s="223"/>
      <c r="D29" s="244"/>
      <c r="E29" s="244"/>
      <c r="F29" s="244"/>
      <c r="G29" s="244"/>
      <c r="H29" s="246"/>
      <c r="J29" s="249"/>
      <c r="L29" s="251"/>
    </row>
    <row r="30" spans="2:14" ht="16.8" customHeight="1" thickBot="1" x14ac:dyDescent="0.3">
      <c r="B30" s="90" t="s">
        <v>159</v>
      </c>
      <c r="C30" s="152">
        <f t="shared" ref="C30:H30" si="5">C23+C25</f>
        <v>-4045000</v>
      </c>
      <c r="D30" s="152">
        <f t="shared" si="5"/>
        <v>3162000</v>
      </c>
      <c r="E30" s="152">
        <f t="shared" si="5"/>
        <v>-556000</v>
      </c>
      <c r="F30" s="152">
        <f t="shared" si="5"/>
        <v>-35828000</v>
      </c>
      <c r="G30" s="152">
        <f t="shared" si="5"/>
        <v>9523000</v>
      </c>
      <c r="H30" s="179">
        <f t="shared" si="5"/>
        <v>-471000</v>
      </c>
      <c r="J30" s="180">
        <f>J23+J25</f>
        <v>-27332000</v>
      </c>
      <c r="L30" s="185">
        <v>8564000</v>
      </c>
    </row>
    <row r="31" spans="2:14" ht="16.8" customHeight="1" x14ac:dyDescent="0.25">
      <c r="B31" s="45"/>
      <c r="C31" s="20"/>
      <c r="D31" s="45"/>
      <c r="E31" s="45"/>
      <c r="F31" s="45"/>
      <c r="G31" s="20"/>
      <c r="H31" s="97"/>
      <c r="J31" s="74"/>
      <c r="L31" s="74"/>
      <c r="M31" s="2"/>
      <c r="N31" s="2"/>
    </row>
    <row r="32" spans="2:14" ht="16.8" customHeight="1" x14ac:dyDescent="0.25">
      <c r="C32" s="2"/>
      <c r="G32" s="2"/>
      <c r="M32" s="2"/>
      <c r="N32" s="2"/>
    </row>
    <row r="33" spans="2:14" ht="16.8" customHeight="1" x14ac:dyDescent="0.25">
      <c r="B33" s="87" t="s">
        <v>160</v>
      </c>
      <c r="C33" s="2"/>
      <c r="G33" s="2"/>
      <c r="M33" s="2"/>
      <c r="N33" s="2"/>
    </row>
    <row r="34" spans="2:14" ht="16.8" customHeight="1" thickBot="1" x14ac:dyDescent="0.3">
      <c r="B34" s="91" t="s">
        <v>161</v>
      </c>
      <c r="C34" s="5"/>
      <c r="D34" s="212"/>
      <c r="E34" s="212"/>
      <c r="F34" s="212"/>
      <c r="G34" s="5"/>
      <c r="H34" s="212"/>
      <c r="J34" s="212"/>
      <c r="L34" s="212"/>
      <c r="M34" s="38"/>
      <c r="N34" s="38"/>
    </row>
    <row r="35" spans="2:14" ht="16.8" customHeight="1" x14ac:dyDescent="0.25">
      <c r="B35" s="45" t="s">
        <v>162</v>
      </c>
      <c r="C35" s="147">
        <f>SUM('4. Cons Stat of CF'!C13:C15)-C11</f>
        <v>13303000</v>
      </c>
      <c r="D35" s="147">
        <f>SUM('4. Cons Stat of CF'!D13:D15)-D11</f>
        <v>-7071000</v>
      </c>
      <c r="E35" s="147">
        <f>SUM('4. Cons Stat of CF'!E13:E15)-E11</f>
        <v>-4766000</v>
      </c>
      <c r="F35" s="147">
        <f>SUM('4. Cons Stat of CF'!F13:F15)-F11</f>
        <v>23787000</v>
      </c>
      <c r="G35" s="147">
        <f>SUM('4. Cons Stat of CF'!G13:G15)-G11</f>
        <v>9348000</v>
      </c>
      <c r="H35" s="171">
        <f>SUM('4. Cons Stat of CF'!H13:H15)-H11</f>
        <v>-4216000</v>
      </c>
      <c r="J35" s="173">
        <f>SUM('4. Cons Stat of CF'!J13:J15)-J11</f>
        <v>24153000</v>
      </c>
      <c r="L35" s="174">
        <v>-28431000</v>
      </c>
      <c r="M35" s="2"/>
      <c r="N35" s="2"/>
    </row>
    <row r="36" spans="2:14" ht="16.8" customHeight="1" x14ac:dyDescent="0.25">
      <c r="B36" s="1" t="s">
        <v>163</v>
      </c>
      <c r="C36" s="147">
        <f>SUM('4. Cons Stat of CF'!C18:C20)</f>
        <v>622000</v>
      </c>
      <c r="D36" s="147">
        <f>SUM('4. Cons Stat of CF'!D18:D20)</f>
        <v>-521000</v>
      </c>
      <c r="E36" s="147">
        <f>SUM('4. Cons Stat of CF'!E18:E20)</f>
        <v>-1135000</v>
      </c>
      <c r="F36" s="147">
        <f>SUM('4. Cons Stat of CF'!F18:F20)</f>
        <v>-2086000</v>
      </c>
      <c r="G36" s="147">
        <f>SUM('4. Cons Stat of CF'!G18:G20)</f>
        <v>-795000</v>
      </c>
      <c r="H36" s="171">
        <f>SUM('4. Cons Stat of CF'!H18:H20)</f>
        <v>-1681000</v>
      </c>
      <c r="J36" s="173">
        <f>SUM('4. Cons Stat of CF'!J18:J20)</f>
        <v>-5697000</v>
      </c>
      <c r="L36" s="174">
        <v>1049000</v>
      </c>
      <c r="M36" s="2"/>
      <c r="N36" s="2"/>
    </row>
    <row r="37" spans="2:14" ht="16.8" customHeight="1" x14ac:dyDescent="0.25">
      <c r="B37" s="1" t="s">
        <v>44</v>
      </c>
      <c r="C37" s="147">
        <f>-'4. Cons Stat of CF'!C30</f>
        <v>2470000</v>
      </c>
      <c r="D37" s="147">
        <f>-'4. Cons Stat of CF'!D30</f>
        <v>2379000</v>
      </c>
      <c r="E37" s="147">
        <f>-'4. Cons Stat of CF'!E30</f>
        <v>2457000</v>
      </c>
      <c r="F37" s="147">
        <f>-'4. Cons Stat of CF'!F30</f>
        <v>2120000</v>
      </c>
      <c r="G37" s="147">
        <f>-'4. Cons Stat of CF'!G30</f>
        <v>2385000</v>
      </c>
      <c r="H37" s="171">
        <f>-'4. Cons Stat of CF'!H30</f>
        <v>2494000</v>
      </c>
      <c r="J37" s="173">
        <f>-'4. Cons Stat of CF'!J30</f>
        <v>9456000</v>
      </c>
      <c r="L37" s="174">
        <v>9014000</v>
      </c>
      <c r="M37" s="2"/>
      <c r="N37" s="2"/>
    </row>
    <row r="38" spans="2:14" ht="16.8" customHeight="1" x14ac:dyDescent="0.25">
      <c r="B38" s="1" t="s">
        <v>38</v>
      </c>
      <c r="C38" s="147">
        <f>'4. Cons Stat of CF'!C7+'4. Cons Stat of CF'!C9+'4. Cons Stat of CF'!C10+'4. Cons Stat of CF'!C11</f>
        <v>2634000</v>
      </c>
      <c r="D38" s="147">
        <f>'4. Cons Stat of CF'!D7+'4. Cons Stat of CF'!D9+'4. Cons Stat of CF'!D10+'4. Cons Stat of CF'!D11</f>
        <v>-3058000</v>
      </c>
      <c r="E38" s="147">
        <f>'4. Cons Stat of CF'!E7+'4. Cons Stat of CF'!E9+'4. Cons Stat of CF'!E10+'4. Cons Stat of CF'!E11</f>
        <v>1037000</v>
      </c>
      <c r="F38" s="147">
        <f>'4. Cons Stat of CF'!F7+'4. Cons Stat of CF'!F9+'4. Cons Stat of CF'!F10+'4. Cons Stat of CF'!F11</f>
        <v>25870000</v>
      </c>
      <c r="G38" s="147">
        <f>'4. Cons Stat of CF'!G7+'4. Cons Stat of CF'!G9+'4. Cons Stat of CF'!G10+'4. Cons Stat of CF'!G11</f>
        <v>-17620000</v>
      </c>
      <c r="H38" s="171">
        <f>'4. Cons Stat of CF'!H7+'4. Cons Stat of CF'!H9+'4. Cons Stat of CF'!H10+'4. Cons Stat of CF'!H11</f>
        <v>2843000</v>
      </c>
      <c r="J38" s="173">
        <f>'4. Cons Stat of CF'!J7+'4. Cons Stat of CF'!J9+'4. Cons Stat of CF'!J10+'4. Cons Stat of CF'!J11</f>
        <v>12130000</v>
      </c>
      <c r="L38" s="174">
        <v>5580000</v>
      </c>
      <c r="M38" s="2"/>
      <c r="N38" s="2"/>
    </row>
    <row r="39" spans="2:14" ht="16.8" customHeight="1" x14ac:dyDescent="0.25">
      <c r="B39" s="89" t="s">
        <v>164</v>
      </c>
      <c r="C39" s="223"/>
      <c r="D39" s="223"/>
      <c r="E39" s="223"/>
      <c r="F39" s="223"/>
      <c r="G39" s="223">
        <f>'4. Cons Stat of CF'!G52</f>
        <v>13788000</v>
      </c>
      <c r="H39" s="182">
        <f>'4. Cons Stat of CF'!H52</f>
        <v>5142000</v>
      </c>
      <c r="J39" s="183">
        <f>'4. Cons Stat of CF'!J52</f>
        <v>18930000</v>
      </c>
      <c r="L39" s="184"/>
      <c r="M39" s="2"/>
      <c r="N39" s="2"/>
    </row>
    <row r="40" spans="2:14" ht="16.8" customHeight="1" thickBot="1" x14ac:dyDescent="0.3">
      <c r="B40" s="133" t="s">
        <v>165</v>
      </c>
      <c r="C40" s="152">
        <f t="shared" ref="C40:H40" si="6">C30+SUM(C35:C39)</f>
        <v>14984000</v>
      </c>
      <c r="D40" s="152">
        <f t="shared" si="6"/>
        <v>-5109000</v>
      </c>
      <c r="E40" s="152">
        <f t="shared" si="6"/>
        <v>-2963000</v>
      </c>
      <c r="F40" s="152">
        <f t="shared" si="6"/>
        <v>13863000</v>
      </c>
      <c r="G40" s="152">
        <f t="shared" si="6"/>
        <v>16629000</v>
      </c>
      <c r="H40" s="179">
        <f t="shared" si="6"/>
        <v>4111000</v>
      </c>
      <c r="J40" s="180">
        <f>J30+SUM(J35:J39)</f>
        <v>31640000</v>
      </c>
      <c r="L40" s="185">
        <v>-4224000</v>
      </c>
      <c r="M40" s="38"/>
      <c r="N40" s="38"/>
    </row>
    <row r="41" spans="2:14" ht="16.8" customHeight="1" x14ac:dyDescent="0.25">
      <c r="B41" s="119"/>
      <c r="C41" s="20"/>
      <c r="D41" s="20"/>
      <c r="E41" s="20"/>
      <c r="F41" s="20"/>
      <c r="G41" s="20"/>
      <c r="H41" s="46"/>
      <c r="J41" s="74"/>
      <c r="L41" s="74"/>
      <c r="M41" s="2"/>
      <c r="N41" s="2"/>
    </row>
    <row r="42" spans="2:14" ht="16.8" customHeight="1" x14ac:dyDescent="0.25">
      <c r="C42" s="2"/>
      <c r="D42" s="2"/>
      <c r="E42" s="2"/>
      <c r="F42" s="2"/>
      <c r="G42" s="2"/>
      <c r="M42" s="2"/>
      <c r="N42" s="2"/>
    </row>
    <row r="43" spans="2:14" ht="16.8" customHeight="1" thickBot="1" x14ac:dyDescent="0.3">
      <c r="B43" s="91" t="s">
        <v>166</v>
      </c>
      <c r="C43" s="39"/>
      <c r="D43" s="39"/>
      <c r="E43" s="39"/>
      <c r="F43" s="39"/>
      <c r="G43" s="39"/>
      <c r="H43" s="212"/>
      <c r="J43" s="212"/>
      <c r="L43" s="212"/>
      <c r="M43" s="2"/>
      <c r="N43" s="2"/>
    </row>
    <row r="44" spans="2:14" ht="16.8" customHeight="1" x14ac:dyDescent="0.25">
      <c r="B44" s="45" t="s">
        <v>44</v>
      </c>
      <c r="C44" s="147">
        <f>'4. Cons Stat of CF'!C30</f>
        <v>-2470000</v>
      </c>
      <c r="D44" s="147">
        <f>'4. Cons Stat of CF'!D30</f>
        <v>-2379000</v>
      </c>
      <c r="E44" s="147">
        <f>'4. Cons Stat of CF'!E30</f>
        <v>-2457000</v>
      </c>
      <c r="F44" s="147">
        <f>'4. Cons Stat of CF'!F30</f>
        <v>-2120000</v>
      </c>
      <c r="G44" s="147">
        <f>'4. Cons Stat of CF'!G30</f>
        <v>-2385000</v>
      </c>
      <c r="H44" s="171">
        <f>'4. Cons Stat of CF'!H30</f>
        <v>-2494000</v>
      </c>
      <c r="J44" s="173">
        <f>'4. Cons Stat of CF'!J30</f>
        <v>-9456000</v>
      </c>
      <c r="L44" s="174">
        <v>-9014000</v>
      </c>
      <c r="M44" s="2"/>
      <c r="N44" s="2"/>
    </row>
    <row r="45" spans="2:14" ht="16.8" customHeight="1" x14ac:dyDescent="0.25">
      <c r="B45" s="1" t="s">
        <v>45</v>
      </c>
      <c r="C45" s="147"/>
      <c r="D45" s="147">
        <f>SUM('4. Cons Stat of CF'!D25:D26)+SUM('4. Cons Stat of CF'!D31:D32)</f>
        <v>-68000</v>
      </c>
      <c r="E45" s="147"/>
      <c r="F45" s="147"/>
      <c r="G45" s="147"/>
      <c r="H45" s="171">
        <f>SUM('4. Cons Stat of CF'!H25:H26)+SUM('4. Cons Stat of CF'!H31:H32)</f>
        <v>-811000</v>
      </c>
      <c r="J45" s="173">
        <f>SUM('4. Cons Stat of CF'!J25:J26)+SUM('4. Cons Stat of CF'!J31:J32)</f>
        <v>-811000</v>
      </c>
      <c r="L45" s="174">
        <v>-38880000</v>
      </c>
      <c r="M45" s="2"/>
      <c r="N45" s="2"/>
    </row>
    <row r="46" spans="2:14" ht="16.8" customHeight="1" x14ac:dyDescent="0.25">
      <c r="B46" s="1" t="s">
        <v>164</v>
      </c>
      <c r="C46" s="147"/>
      <c r="D46" s="147"/>
      <c r="E46" s="147"/>
      <c r="F46" s="147"/>
      <c r="G46" s="147">
        <f t="shared" ref="G46:H46" si="7">-G39</f>
        <v>-13788000</v>
      </c>
      <c r="H46" s="171">
        <f t="shared" si="7"/>
        <v>-5142000</v>
      </c>
      <c r="J46" s="173">
        <f>-J39</f>
        <v>-18930000</v>
      </c>
      <c r="L46" s="174"/>
      <c r="M46" s="2"/>
      <c r="N46" s="2"/>
    </row>
    <row r="47" spans="2:14" ht="16.8" customHeight="1" x14ac:dyDescent="0.25">
      <c r="B47" s="89" t="s">
        <v>46</v>
      </c>
      <c r="C47" s="148">
        <f>'4. Cons Stat of CF'!C37+('3. Cons Balance Sheet'!D20-'3. Cons Balance Sheet'!C20+'4. Cons Stat of CF'!C27)</f>
        <v>-184599</v>
      </c>
      <c r="D47" s="148">
        <f>'4. Cons Stat of CF'!D37+('3. Cons Balance Sheet'!E20-'3. Cons Balance Sheet'!D20+'4. Cons Stat of CF'!D27)</f>
        <v>756590</v>
      </c>
      <c r="E47" s="148">
        <f>'4. Cons Stat of CF'!E37+('3. Cons Balance Sheet'!F20-'3. Cons Balance Sheet'!E20+'4. Cons Stat of CF'!E27)</f>
        <v>-1081490</v>
      </c>
      <c r="F47" s="148">
        <f>'4. Cons Stat of CF'!F37+('3. Cons Balance Sheet'!G20-'3. Cons Balance Sheet'!F20+'4. Cons Stat of CF'!F27)</f>
        <v>-2365000</v>
      </c>
      <c r="G47" s="148">
        <f>'4. Cons Stat of CF'!G37+('3. Cons Balance Sheet'!H20-'3. Cons Balance Sheet'!G20+'4. Cons Stat of CF'!G27)</f>
        <v>-41000</v>
      </c>
      <c r="H47" s="182">
        <f>'4. Cons Stat of CF'!H37+('3. Cons Balance Sheet'!I20-'3. Cons Balance Sheet'!H20+'4. Cons Stat of CF'!H27)</f>
        <v>193000</v>
      </c>
      <c r="J47" s="183">
        <f>'4. Cons Stat of CF'!J37+('3. Cons Balance Sheet'!I20-'3. Cons Balance Sheet'!E20+'4. Cons Stat of CF'!J27)</f>
        <v>-3294490</v>
      </c>
      <c r="L47" s="184">
        <v>578000</v>
      </c>
      <c r="M47" s="2"/>
      <c r="N47" s="2"/>
    </row>
    <row r="48" spans="2:14" ht="16.8" customHeight="1" thickBot="1" x14ac:dyDescent="0.3">
      <c r="B48" s="90" t="s">
        <v>47</v>
      </c>
      <c r="C48" s="152">
        <f t="shared" ref="C48:H48" si="8">SUM(C40,C44:C47)</f>
        <v>12329401</v>
      </c>
      <c r="D48" s="152">
        <f t="shared" si="8"/>
        <v>-6799410</v>
      </c>
      <c r="E48" s="152">
        <f t="shared" si="8"/>
        <v>-6501490</v>
      </c>
      <c r="F48" s="152">
        <f t="shared" si="8"/>
        <v>9378000</v>
      </c>
      <c r="G48" s="152">
        <f t="shared" si="8"/>
        <v>415000</v>
      </c>
      <c r="H48" s="179">
        <f t="shared" si="8"/>
        <v>-4143000</v>
      </c>
      <c r="J48" s="180">
        <f>SUM(J40,J44:J47)</f>
        <v>-851490</v>
      </c>
      <c r="L48" s="185">
        <v>-51540000</v>
      </c>
      <c r="M48" s="38"/>
      <c r="N48" s="38"/>
    </row>
    <row r="49" spans="2:14" ht="16.8" customHeight="1" x14ac:dyDescent="0.25">
      <c r="B49" s="134" t="s">
        <v>167</v>
      </c>
      <c r="C49" s="20"/>
      <c r="D49" s="20"/>
      <c r="E49" s="20"/>
      <c r="F49" s="20"/>
      <c r="G49" s="20"/>
      <c r="H49" s="46"/>
      <c r="J49" s="74"/>
      <c r="L49" s="74"/>
      <c r="M49" s="2"/>
      <c r="N49" s="2"/>
    </row>
    <row r="50" spans="2:14" ht="16.8" customHeight="1" x14ac:dyDescent="0.25">
      <c r="C50" s="2"/>
      <c r="D50" s="2"/>
      <c r="E50" s="2"/>
      <c r="F50" s="2"/>
      <c r="G50" s="2"/>
      <c r="M50" s="2"/>
      <c r="N50" s="2"/>
    </row>
    <row r="51" spans="2:14" ht="16.8" customHeight="1" thickBot="1" x14ac:dyDescent="0.3">
      <c r="B51" s="91" t="s">
        <v>168</v>
      </c>
      <c r="C51" s="5"/>
      <c r="D51" s="5"/>
      <c r="E51" s="5"/>
      <c r="F51" s="5"/>
      <c r="G51" s="5"/>
      <c r="H51" s="212"/>
      <c r="J51" s="212"/>
      <c r="L51" s="212"/>
      <c r="M51" s="38"/>
      <c r="N51" s="38"/>
    </row>
    <row r="52" spans="2:14" ht="16.8" customHeight="1" x14ac:dyDescent="0.25">
      <c r="B52" s="45" t="s">
        <v>169</v>
      </c>
      <c r="C52" s="147">
        <f>-'3. Cons Balance Sheet'!D20+'3. Cons Balance Sheet'!C20</f>
        <v>-926401</v>
      </c>
      <c r="D52" s="147">
        <f>-'3. Cons Balance Sheet'!E20+'3. Cons Balance Sheet'!D20</f>
        <v>-1872590</v>
      </c>
      <c r="E52" s="147">
        <f>-'3. Cons Balance Sheet'!F20+'3. Cons Balance Sheet'!E20</f>
        <v>7404490</v>
      </c>
      <c r="F52" s="147">
        <f>-'3. Cons Balance Sheet'!G20+'3. Cons Balance Sheet'!F20</f>
        <v>-11476000</v>
      </c>
      <c r="G52" s="147">
        <f>-'3. Cons Balance Sheet'!H20+'3. Cons Balance Sheet'!G20</f>
        <v>559000</v>
      </c>
      <c r="H52" s="171">
        <f>-'3. Cons Balance Sheet'!I20+'3. Cons Balance Sheet'!H20</f>
        <v>29102000</v>
      </c>
      <c r="J52" s="173">
        <f>-'3. Cons Balance Sheet'!I20+'3. Cons Balance Sheet'!E20</f>
        <v>25589490</v>
      </c>
      <c r="L52" s="174">
        <v>19921510</v>
      </c>
      <c r="M52" s="2"/>
      <c r="N52" s="2"/>
    </row>
    <row r="53" spans="2:14" ht="16.8" customHeight="1" x14ac:dyDescent="0.25">
      <c r="B53" s="89" t="s">
        <v>144</v>
      </c>
      <c r="C53" s="148">
        <f>-'4. Cons Stat of CF'!C37</f>
        <v>185000</v>
      </c>
      <c r="D53" s="148">
        <f>-'4. Cons Stat of CF'!D37</f>
        <v>-757000</v>
      </c>
      <c r="E53" s="148">
        <f>-'4. Cons Stat of CF'!E37</f>
        <v>1081000</v>
      </c>
      <c r="F53" s="148">
        <f>-'4. Cons Stat of CF'!F37</f>
        <v>2365000</v>
      </c>
      <c r="G53" s="148">
        <f>-'4. Cons Stat of CF'!G37</f>
        <v>41000</v>
      </c>
      <c r="H53" s="182">
        <f>-'4. Cons Stat of CF'!H37</f>
        <v>-193000</v>
      </c>
      <c r="J53" s="183">
        <f>-'4. Cons Stat of CF'!J37</f>
        <v>3294000</v>
      </c>
      <c r="L53" s="184">
        <v>-578000</v>
      </c>
      <c r="M53" s="2"/>
      <c r="N53" s="2"/>
    </row>
    <row r="54" spans="2:14" ht="16.8" customHeight="1" thickBot="1" x14ac:dyDescent="0.3">
      <c r="B54" s="90" t="s">
        <v>142</v>
      </c>
      <c r="C54" s="152">
        <f t="shared" ref="C54:H54" si="9">SUM(C48,C52:C53)</f>
        <v>11588000</v>
      </c>
      <c r="D54" s="152">
        <f t="shared" si="9"/>
        <v>-9429000</v>
      </c>
      <c r="E54" s="152">
        <f t="shared" si="9"/>
        <v>1984000</v>
      </c>
      <c r="F54" s="152">
        <f t="shared" si="9"/>
        <v>267000</v>
      </c>
      <c r="G54" s="152">
        <f t="shared" si="9"/>
        <v>1015000</v>
      </c>
      <c r="H54" s="179">
        <f t="shared" si="9"/>
        <v>24766000</v>
      </c>
      <c r="J54" s="180">
        <f>SUM(J48,J52:J53)</f>
        <v>28032000</v>
      </c>
      <c r="L54" s="185">
        <v>-32196490</v>
      </c>
      <c r="M54" s="38"/>
      <c r="N54" s="38"/>
    </row>
    <row r="55" spans="2:14" ht="16.8" customHeight="1" x14ac:dyDescent="0.25">
      <c r="B55" s="45"/>
      <c r="C55" s="45"/>
      <c r="D55" s="45"/>
      <c r="E55" s="45"/>
      <c r="F55" s="45"/>
      <c r="G55" s="45"/>
      <c r="H55" s="45"/>
      <c r="J55" s="74"/>
      <c r="L55" s="74"/>
    </row>
    <row r="56" spans="2:14" ht="16.8" customHeight="1" x14ac:dyDescent="0.25"/>
    <row r="57" spans="2:14" ht="16.8" customHeight="1" x14ac:dyDescent="0.25"/>
    <row r="58" spans="2:14" ht="16.8" customHeight="1" x14ac:dyDescent="0.25"/>
    <row r="59" spans="2:14" ht="16.8" customHeight="1" x14ac:dyDescent="0.25"/>
    <row r="60" spans="2:14" ht="16.8" customHeight="1" x14ac:dyDescent="0.25"/>
    <row r="61" spans="2:14" ht="16.8" customHeight="1" x14ac:dyDescent="0.25"/>
    <row r="62" spans="2:14" ht="16.8" customHeight="1" x14ac:dyDescent="0.25"/>
    <row r="63" spans="2:14" ht="16.8" customHeight="1" x14ac:dyDescent="0.25"/>
    <row r="64" spans="2:14" ht="16.8" customHeight="1" x14ac:dyDescent="0.25"/>
    <row r="65" ht="16.8" customHeight="1" x14ac:dyDescent="0.25"/>
    <row r="66" ht="16.8" customHeight="1" x14ac:dyDescent="0.25"/>
    <row r="67" ht="16.8" customHeight="1" x14ac:dyDescent="0.25"/>
    <row r="68" ht="16.8" customHeight="1" x14ac:dyDescent="0.25"/>
    <row r="69" ht="16.8" customHeight="1" x14ac:dyDescent="0.25"/>
    <row r="70" ht="16.8" customHeight="1" x14ac:dyDescent="0.25"/>
    <row r="71" ht="16.8" customHeight="1" x14ac:dyDescent="0.25"/>
    <row r="72" ht="16.8" customHeight="1" x14ac:dyDescent="0.25"/>
    <row r="73" ht="16.8" customHeight="1" x14ac:dyDescent="0.25"/>
    <row r="74" ht="16.8" customHeight="1" x14ac:dyDescent="0.25"/>
    <row r="75" ht="16.8" customHeight="1" x14ac:dyDescent="0.25"/>
    <row r="76" ht="16.8" customHeight="1" x14ac:dyDescent="0.25"/>
    <row r="77" ht="16.8" customHeight="1" x14ac:dyDescent="0.25"/>
    <row r="78" ht="16.8" customHeight="1" x14ac:dyDescent="0.25"/>
    <row r="79" ht="16.8" customHeight="1" x14ac:dyDescent="0.25"/>
    <row r="80" ht="16.8" customHeight="1" x14ac:dyDescent="0.25"/>
    <row r="81" ht="16.8" customHeight="1" x14ac:dyDescent="0.25"/>
    <row r="82" ht="16.8" customHeight="1" x14ac:dyDescent="0.25"/>
    <row r="83" ht="16.8" customHeight="1" x14ac:dyDescent="0.25"/>
    <row r="84" ht="16.8" customHeight="1" x14ac:dyDescent="0.25"/>
    <row r="85" ht="16.8" customHeight="1" x14ac:dyDescent="0.25"/>
    <row r="86" ht="16.8" customHeight="1" x14ac:dyDescent="0.25"/>
    <row r="87" ht="16.8" customHeight="1" x14ac:dyDescent="0.25"/>
    <row r="88" ht="16.8" customHeight="1" x14ac:dyDescent="0.25"/>
    <row r="89" ht="16.8" customHeight="1" x14ac:dyDescent="0.25"/>
    <row r="90" ht="16.8" customHeight="1" x14ac:dyDescent="0.25"/>
    <row r="91" ht="16.8" customHeight="1" x14ac:dyDescent="0.25"/>
  </sheetData>
  <mergeCells count="1">
    <mergeCell ref="B2:D2"/>
  </mergeCells>
  <pageMargins left="0.75" right="0.75" top="1" bottom="1" header="0.5" footer="0.5"/>
  <customProperties>
    <customPr name="_pios_id" r:id="rId1"/>
  </customProperties>
  <ignoredErrors>
    <ignoredError sqref="C35:J36 D45 H45:J4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540675-3fe8-479f-bd61-7a22e50ebb84" xsi:nil="true"/>
    <lcf76f155ced4ddcb4097134ff3c332f xmlns="e3dbfc16-9d4f-40c7-9a4e-1f2cc64da845">
      <Terms xmlns="http://schemas.microsoft.com/office/infopath/2007/PartnerControls"/>
    </lcf76f155ced4ddcb4097134ff3c332f>
    <PreviousStatus xmlns="1e77aff3-56fb-459a-8532-f6248deba52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8" ma:contentTypeDescription="Create a new document." ma:contentTypeScope="" ma:versionID="f4483634a1cf6101a3a82cca825ed9ac">
  <xsd:schema xmlns:xsd="http://www.w3.org/2001/XMLSchema" xmlns:xs="http://www.w3.org/2001/XMLSchema" xmlns:p="http://schemas.microsoft.com/office/2006/metadata/properties" xmlns:ns2="e3dbfc16-9d4f-40c7-9a4e-1f2cc64da845" xmlns:ns3="1e77aff3-56fb-459a-8532-f6248deba525" xmlns:ns4="57540675-3fe8-479f-bd61-7a22e50ebb84" targetNamespace="http://schemas.microsoft.com/office/2006/metadata/properties" ma:root="true" ma:fieldsID="448c1065800bb829e3421b1f03c0992c" ns2:_="" ns3:_="" ns4:_="">
    <xsd:import namespace="e3dbfc16-9d4f-40c7-9a4e-1f2cc64da845"/>
    <xsd:import namespace="1e77aff3-56fb-459a-8532-f6248deba525"/>
    <xsd:import namespace="57540675-3fe8-479f-bd61-7a22e50ebb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cda2602-2831-4bd4-98ec-7e296caae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40675-3fe8-479f-bd61-7a22e50ebb8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21973b4-1cd7-4ee3-bc52-36e4c79d9982}" ma:internalName="TaxCatchAll" ma:showField="CatchAllData" ma:web="1e77aff3-56fb-459a-8532-f6248deba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71B50D-EF84-4EB9-A16D-9C0E56E52C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F25E4E-1C70-45C3-BA74-CE6B29865C6C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c1af17a9-2664-4b06-929c-5ef97ed0e901"/>
    <ds:schemaRef ds:uri="57540675-3fe8-479f-bd61-7a22e50ebb84"/>
    <ds:schemaRef ds:uri="2bfb4364-6c3c-4f5e-ae56-1cd7f9654aa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1D84B80-3BED-4F1F-9463-ECAD4477F8B4}"/>
</file>

<file path=docMetadata/LabelInfo.xml><?xml version="1.0" encoding="utf-8"?>
<clbl:labelList xmlns:clbl="http://schemas.microsoft.com/office/2020/mipLabelMetadata">
  <clbl:label id="{7191b2d3-7d38-48ed-b3a4-7a9f420ca5cd}" enabled="1" method="Standard" siteId="{374f8026-7b54-4a3a-b87d-328fa26ec10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1. Key figures table</vt:lpstr>
      <vt:lpstr>2. Cons Stat of Income</vt:lpstr>
      <vt:lpstr>3. Cons Balance Sheet</vt:lpstr>
      <vt:lpstr>4. Cons Stat of CF</vt:lpstr>
      <vt:lpstr>5. Operational performance</vt:lpstr>
    </vt:vector>
  </TitlesOfParts>
  <Manager/>
  <Company>Workiva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Karina Khachatrian</cp:lastModifiedBy>
  <cp:revision>2</cp:revision>
  <dcterms:created xsi:type="dcterms:W3CDTF">2026-01-28T09:02:40Z</dcterms:created>
  <dcterms:modified xsi:type="dcterms:W3CDTF">2026-02-03T17:27:50Z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0x01010063F7BBD96B89DE479B2BD407CBA1FA48</vt:lpwstr>
  </property>
  <property fmtid="{D5CDD505-2E9C-101B-9397-08002B2CF9AE}" pid="3" name="MediaServiceImageTags">
    <vt:lpwstr/>
  </property>
</Properties>
</file>